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3Κ_2018_ΥΕ_ΑΠΟΡΡΙΠΤΕΟΙ" sheetId="1" r:id="rId1"/>
  </sheets>
  <definedNames/>
  <calcPr fullCalcOnLoad="1"/>
</workbook>
</file>

<file path=xl/sharedStrings.xml><?xml version="1.0" encoding="utf-8"?>
<sst xmlns="http://schemas.openxmlformats.org/spreadsheetml/2006/main" count="3646" uniqueCount="37">
  <si>
    <t>ΠΛΗΡΩΣΗ ΘΕΣΕΩΝ ΜΕ ΣΕΙΡΑ ΠΡΟΤΕΡΑΙΟΤΗΤΑΣ (ΑΡΘΡΟ 18/Ν. 2190/1994) ΠΡΟΚΗΡΥΞΗ 3Κ/2018/02/02/2018</t>
  </si>
  <si>
    <t>Κ Α Τ Α Σ Τ Α Σ Η    Α Π Ο Ρ Ρ Ι Π Τ Ε Ω Ν</t>
  </si>
  <si>
    <t>ΥΠΟΧΡΕΩΤΙΚΗΣ ΕΚΠΑΙΔΕΥΣΗΣ (ΥΕ)</t>
  </si>
  <si>
    <t>Α/Α</t>
  </si>
  <si>
    <t>Α.Μ. ΥΠΟΨΗΦΙΟΥ</t>
  </si>
  <si>
    <t>ΑΙΤΙΟΛΟΓΙΑ ΑΠΟΡΡΙΨΗΣ</t>
  </si>
  <si>
    <t>ΜΗ ΥΠΟΒΟΛΗ ΗΛΕΚΤΡΟΝΙΚΗΣ ΑΙΤΗΣΗΣ</t>
  </si>
  <si>
    <t>ΜΗ ΚΑΤΑΒΟΛΗ ΠΑΡΑΒΟΛΟΥ</t>
  </si>
  <si>
    <t>ΕΛΛΕΙΨΗ ΤΙΤΛΟΥ</t>
  </si>
  <si>
    <t>ΟΡΙΟ ΗΛΙΚΙΑΣ ΥΠΟΨΗΦΙΟΥ</t>
  </si>
  <si>
    <t>ΕΛΛΕΙΨΗ ΒΑΣΙΚΟΥ ΤΙΤΛΟΥ</t>
  </si>
  <si>
    <t>ΑΝΑΠΟΔΕΙΚΤΟ ΣΤΟΙΧΕΙΟ ΧΡΗΣΙΜΟΠΟΙΗΘΕΝ ΓΙΑ ΤΗΝ ΚΑΤΑΤΑΞΗ</t>
  </si>
  <si>
    <t>ΟΡΙΟ ΗΛΙΚΙΑΣ ΥΠΟΨΗΦΙΟΥ, 054</t>
  </si>
  <si>
    <t>ΕΛΛΕΙΨΗ ΤΙΤΛΟΥ, 056, 058, 059, 191</t>
  </si>
  <si>
    <t>ΕΛΛΕΙΨΗ ΤΙΤΛΟΥ, 020, 052, 054, 056, 058, 059, 065, 074, 085, 090, 191</t>
  </si>
  <si>
    <t>ΕΛΛΕΙΨΗ ΤΙΤΛΟΥ, 020</t>
  </si>
  <si>
    <t>020, 066, 067, 068, 074, 075, 076, 086, 090, 107, 122, 124, 127, 128, 129, 131, 135, 200</t>
  </si>
  <si>
    <t>063, 082</t>
  </si>
  <si>
    <t>ΕΛΛΕΙΨΗ ΤΙΤΛΟΥ, 025, 026, 048, 049, 052, 054, 056, 059, 065, 069, 070, 071, 072, 073, 074, 075, 076, 077, 078, 079, 080, 085, 088, 089, 090, 096, 097, 098, 099, 101, 106, 107, 110, 111, 118, 119, 120, 121, 122, 123, 124, 125, 126, 127, 128, 129, 130, 131, 132, 135, 136, 137, 138, 139, 190, 191, 197, 198, 200, 201, 202</t>
  </si>
  <si>
    <t>020, 078, 079, 080, 197</t>
  </si>
  <si>
    <t>ΕΛΛΕΙΨΗ ΤΙΤΛΟΥ, 054, 058, 191</t>
  </si>
  <si>
    <t>ΕΚΠΡΟΘΕΣΜΗ ΑΠΟΣΤΟΛΗ ΕΚΤΥΠΩΜΕΝΗΣ ΜΟΡΦΗΣ ΗΛΕΚΤΡΟΝΙΚΗΣ ΑΙΤΗΣΗΣ ΣΤΟ ΣΥΝΟΛΟ ΤΗΣ ΚΑΙ ΔΙΚΑΙΟΛΟΓΗΤΙΚΩΝ</t>
  </si>
  <si>
    <t>ΑΠΟΣΥΡΣΗ ΑΙΤΗΣΗΣ ΣΥΜΜΕΤΟΧΗΣ</t>
  </si>
  <si>
    <t>ΕΛΛΕΙΨΗ ΤΙΤΛΟΥ, 056, 059, 061, 191</t>
  </si>
  <si>
    <t>ΑΝΥΠΟΓΡΑΦΗ ΑΙΤΗΣΗ</t>
  </si>
  <si>
    <t>ΕΛΛΕΙΨΗ ΤΙΤΛΟΥ, 054, 056, 058, 059</t>
  </si>
  <si>
    <t>ΟΡΙΟ ΗΛΙΚΙΑΣ ΥΠΟΨΗΦΙΟΥ, 055, 057, 071, 077, 101, 110</t>
  </si>
  <si>
    <t>ΕΛΛΕΙΨΗ ΤΙΤΛΟΥ, 058, 059, 069, 074, 076, 090, 106, 107, 110, 112, 114, 121, 133, 170, 191</t>
  </si>
  <si>
    <t>065, 066, 069, 077, 085, 086, 099, 110</t>
  </si>
  <si>
    <t>ΕΛΛΕΙΨΗ ΤΙΤΛΟΥ, 191</t>
  </si>
  <si>
    <t>ΜΗ ΑΠΟΣΤΟΛΗ ΕΚΤΥΠΩΜΕΝΗΣ ΜΟΡΦΗΣ ΗΛΕΚΤΡΟΝΙΚΗΣ ΑΙΤΗΣΗΣ ΣΤΟ ΣΥΝΟΛΟ ΤΗΣ</t>
  </si>
  <si>
    <t>ΕΚΠΡΟΘΕΣΜΗ ΑΠΟΣΤΟΛΗ ΔΙΚΑΙΟΛΟΓΗΤΙΚΩΝ, ΜΗ ΑΠΟΣΤΟΛΗ ΕΚΤΥΠΩΜΕΝΗΣ ΜΟΡΦΗΣ ΗΛΕΚΤΡΟΝΙΚΗΣ ΑΙΤΗΣΗΣ ΣΤΟ ΣΥΝΟΛΟ ΤΗΣ</t>
  </si>
  <si>
    <t>ΕΛΛΕΙΨΗ ΒΑΣΙΚΟΥ ΤΙΤΛΟΥ, ΜΗ ΑΠΟΣΤΟΛΗ ΕΚΤΥΠΩΜΕΝΗΣ ΜΟΡΦΗΣ ΗΛΕΚΤΡΟΝΙΚΗΣ ΑΙΤΗΣΗΣ ΣΤΟ ΣΥΝΟΛΟ ΤΗΣ</t>
  </si>
  <si>
    <t>ΕΚΠΡΟΘΕΣΜΗ ΑΠΟΣΤΟΛΗ ΔΙΚΑΙΟΛΟΓΗΤΙΚΩΝ</t>
  </si>
  <si>
    <t>ΜΗ ΑΠΟΣΤΟΛΗ ΕΚΤΥΠΩΜΕΝΗΣ ΜΟΡΦΗΣ ΗΛΕΚΤΡΟΝΙΚΗΣ ΑΙΤΗΣΗΣ ΣΤΟ ΣΥΝΟΛΟ ΤΗΣ ΚΑΙ ΔΙΚΑΙΟΛΟΓΗΤΙΚΩΝ</t>
  </si>
  <si>
    <t>****************************************************************************************************************************</t>
  </si>
  <si>
    <t>*** Η ΜΗ ΣΥΜΠΛΗΡΩΣΗ ΤΩΝ ΑΠΑΡΑΙΤΗΤΩΝ ΣΤΟΙΧΕΙΩΝ ΣΤΗΝ ΑΙΤΗΣΗ ΙΣΟΔΥΝΑΜΕΙ ΜΕ ΤΗΝ ΕΛΛΕΙΨΗ ΤΩΝ ΣΤΟΙΧΕΙΩΝ ΑΥΤΩΝ ΑΠΟ ΤΟΝ ΥΠΟΨΗΦΙΟ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</si>
</sst>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1" fillId="28" borderId="3" applyNumberFormat="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3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32" borderId="7" applyNumberFormat="0" applyFont="0" applyAlignment="0" applyProtection="0"/>
    <xf numFmtId="0" fontId="30" fillId="0" borderId="8"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3" fillId="28" borderId="1" applyNumberFormat="0" applyAlignment="0" applyProtection="0"/>
  </cellStyleXfs>
  <cellXfs count="1">
    <xf numFmtId="0" fontId="0" fillId="0" borderId="0" xfId="0" applyFont="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648"/>
  <sheetViews>
    <sheetView tabSelected="1" zoomScalePageLayoutView="0" workbookViewId="0" topLeftCell="A1">
      <selection activeCell="A1" sqref="A1"/>
    </sheetView>
  </sheetViews>
  <sheetFormatPr defaultColWidth="9.140625" defaultRowHeight="15"/>
  <sheetData>
    <row r="1" ht="15">
      <c r="A1" t="s">
        <v>0</v>
      </c>
    </row>
    <row r="2" ht="15">
      <c r="A2" t="s">
        <v>1</v>
      </c>
    </row>
    <row r="4" ht="15">
      <c r="A4" t="s">
        <v>2</v>
      </c>
    </row>
    <row r="6" spans="1:3" ht="15">
      <c r="A6" t="s">
        <v>3</v>
      </c>
      <c r="B6" t="s">
        <v>4</v>
      </c>
      <c r="C6" t="s">
        <v>5</v>
      </c>
    </row>
    <row r="7" spans="1:3" ht="15">
      <c r="A7">
        <v>1</v>
      </c>
      <c r="B7" t="str">
        <f>"00419275"</f>
        <v>00419275</v>
      </c>
      <c r="C7" t="s">
        <v>6</v>
      </c>
    </row>
    <row r="8" spans="1:3" ht="15">
      <c r="A8">
        <v>2</v>
      </c>
      <c r="B8" t="str">
        <f>"00365340"</f>
        <v>00365340</v>
      </c>
      <c r="C8" t="s">
        <v>7</v>
      </c>
    </row>
    <row r="9" spans="1:3" ht="15">
      <c r="A9">
        <v>3</v>
      </c>
      <c r="B9" t="str">
        <f>"00364973"</f>
        <v>00364973</v>
      </c>
      <c r="C9" t="s">
        <v>7</v>
      </c>
    </row>
    <row r="10" spans="1:3" ht="15">
      <c r="A10">
        <v>4</v>
      </c>
      <c r="B10" t="str">
        <f>"00422562"</f>
        <v>00422562</v>
      </c>
      <c r="C10" t="s">
        <v>6</v>
      </c>
    </row>
    <row r="11" spans="1:3" ht="15">
      <c r="A11">
        <v>5</v>
      </c>
      <c r="B11" t="str">
        <f>"00415349"</f>
        <v>00415349</v>
      </c>
      <c r="C11" t="s">
        <v>7</v>
      </c>
    </row>
    <row r="12" spans="1:3" ht="15">
      <c r="A12">
        <v>6</v>
      </c>
      <c r="B12" t="str">
        <f>"00410356"</f>
        <v>00410356</v>
      </c>
      <c r="C12" t="s">
        <v>8</v>
      </c>
    </row>
    <row r="13" spans="1:3" ht="15">
      <c r="A13">
        <v>7</v>
      </c>
      <c r="B13" t="str">
        <f>"00388934"</f>
        <v>00388934</v>
      </c>
      <c r="C13" t="s">
        <v>7</v>
      </c>
    </row>
    <row r="14" spans="1:3" ht="15">
      <c r="A14">
        <v>8</v>
      </c>
      <c r="B14" t="str">
        <f>"00405915"</f>
        <v>00405915</v>
      </c>
      <c r="C14" t="s">
        <v>8</v>
      </c>
    </row>
    <row r="15" spans="1:3" ht="15">
      <c r="A15">
        <v>9</v>
      </c>
      <c r="B15" t="str">
        <f>"00409835"</f>
        <v>00409835</v>
      </c>
      <c r="C15" t="s">
        <v>9</v>
      </c>
    </row>
    <row r="16" spans="1:3" ht="15">
      <c r="A16">
        <v>10</v>
      </c>
      <c r="B16" t="str">
        <f>"00377070"</f>
        <v>00377070</v>
      </c>
      <c r="C16" t="s">
        <v>8</v>
      </c>
    </row>
    <row r="17" spans="1:3" ht="15">
      <c r="A17">
        <v>11</v>
      </c>
      <c r="B17" t="str">
        <f>"00353724"</f>
        <v>00353724</v>
      </c>
      <c r="C17" t="s">
        <v>7</v>
      </c>
    </row>
    <row r="18" spans="1:3" ht="15">
      <c r="A18">
        <v>12</v>
      </c>
      <c r="B18" t="str">
        <f>"00408752"</f>
        <v>00408752</v>
      </c>
      <c r="C18" t="s">
        <v>7</v>
      </c>
    </row>
    <row r="19" spans="1:3" ht="15">
      <c r="A19">
        <v>13</v>
      </c>
      <c r="B19" t="str">
        <f>"00381060"</f>
        <v>00381060</v>
      </c>
      <c r="C19" t="s">
        <v>10</v>
      </c>
    </row>
    <row r="20" spans="1:3" ht="15">
      <c r="A20">
        <v>14</v>
      </c>
      <c r="B20" t="str">
        <f>"00421817"</f>
        <v>00421817</v>
      </c>
      <c r="C20" t="s">
        <v>7</v>
      </c>
    </row>
    <row r="21" spans="1:3" ht="15">
      <c r="A21">
        <v>15</v>
      </c>
      <c r="B21" t="str">
        <f>"00039318"</f>
        <v>00039318</v>
      </c>
      <c r="C21" t="s">
        <v>7</v>
      </c>
    </row>
    <row r="22" spans="1:3" ht="15">
      <c r="A22">
        <v>16</v>
      </c>
      <c r="B22" t="str">
        <f>"00266797"</f>
        <v>00266797</v>
      </c>
      <c r="C22" t="s">
        <v>7</v>
      </c>
    </row>
    <row r="23" spans="1:3" ht="15">
      <c r="A23">
        <v>17</v>
      </c>
      <c r="B23" t="str">
        <f>"00418470"</f>
        <v>00418470</v>
      </c>
      <c r="C23" t="s">
        <v>10</v>
      </c>
    </row>
    <row r="24" spans="1:3" ht="15">
      <c r="A24">
        <v>18</v>
      </c>
      <c r="B24" t="str">
        <f>"00320212"</f>
        <v>00320212</v>
      </c>
      <c r="C24" t="s">
        <v>6</v>
      </c>
    </row>
    <row r="25" spans="1:3" ht="15">
      <c r="A25">
        <v>19</v>
      </c>
      <c r="B25" t="str">
        <f>"00416008"</f>
        <v>00416008</v>
      </c>
      <c r="C25" t="s">
        <v>10</v>
      </c>
    </row>
    <row r="26" spans="1:3" ht="15">
      <c r="A26">
        <v>20</v>
      </c>
      <c r="B26" t="str">
        <f>"00070553"</f>
        <v>00070553</v>
      </c>
      <c r="C26" t="s">
        <v>8</v>
      </c>
    </row>
    <row r="27" spans="1:3" ht="15">
      <c r="A27">
        <v>21</v>
      </c>
      <c r="B27" t="str">
        <f>"00403429"</f>
        <v>00403429</v>
      </c>
      <c r="C27" t="s">
        <v>7</v>
      </c>
    </row>
    <row r="28" spans="1:3" ht="15">
      <c r="A28">
        <v>22</v>
      </c>
      <c r="B28" t="str">
        <f>"00409522"</f>
        <v>00409522</v>
      </c>
      <c r="C28" t="s">
        <v>7</v>
      </c>
    </row>
    <row r="29" spans="1:3" ht="15">
      <c r="A29">
        <v>23</v>
      </c>
      <c r="B29" t="str">
        <f>"00415913"</f>
        <v>00415913</v>
      </c>
      <c r="C29" t="s">
        <v>8</v>
      </c>
    </row>
    <row r="30" spans="1:3" ht="15">
      <c r="A30">
        <v>24</v>
      </c>
      <c r="B30" t="str">
        <f>"00393836"</f>
        <v>00393836</v>
      </c>
      <c r="C30" t="s">
        <v>8</v>
      </c>
    </row>
    <row r="31" spans="1:3" ht="15">
      <c r="A31">
        <v>25</v>
      </c>
      <c r="B31" t="str">
        <f>"00301262"</f>
        <v>00301262</v>
      </c>
      <c r="C31" t="s">
        <v>6</v>
      </c>
    </row>
    <row r="32" spans="1:3" ht="15">
      <c r="A32">
        <v>26</v>
      </c>
      <c r="B32" t="str">
        <f>"00404647"</f>
        <v>00404647</v>
      </c>
      <c r="C32" t="s">
        <v>10</v>
      </c>
    </row>
    <row r="33" spans="1:3" ht="15">
      <c r="A33">
        <v>27</v>
      </c>
      <c r="B33" t="str">
        <f>"00409982"</f>
        <v>00409982</v>
      </c>
      <c r="C33" t="s">
        <v>10</v>
      </c>
    </row>
    <row r="34" spans="1:3" ht="15">
      <c r="A34">
        <v>28</v>
      </c>
      <c r="B34" t="str">
        <f>"00320576"</f>
        <v>00320576</v>
      </c>
      <c r="C34" t="s">
        <v>7</v>
      </c>
    </row>
    <row r="35" spans="1:3" ht="15">
      <c r="A35">
        <v>29</v>
      </c>
      <c r="B35" t="str">
        <f>"00378744"</f>
        <v>00378744</v>
      </c>
      <c r="C35" t="s">
        <v>10</v>
      </c>
    </row>
    <row r="36" spans="1:3" ht="15">
      <c r="A36">
        <v>30</v>
      </c>
      <c r="B36" t="str">
        <f>"00073973"</f>
        <v>00073973</v>
      </c>
      <c r="C36" t="s">
        <v>7</v>
      </c>
    </row>
    <row r="37" spans="1:3" ht="15">
      <c r="A37">
        <v>31</v>
      </c>
      <c r="B37" t="str">
        <f>"00046601"</f>
        <v>00046601</v>
      </c>
      <c r="C37" t="s">
        <v>8</v>
      </c>
    </row>
    <row r="38" spans="1:3" ht="15">
      <c r="A38">
        <v>32</v>
      </c>
      <c r="B38" t="str">
        <f>"00294569"</f>
        <v>00294569</v>
      </c>
      <c r="C38" t="s">
        <v>7</v>
      </c>
    </row>
    <row r="39" spans="1:3" ht="15">
      <c r="A39">
        <v>33</v>
      </c>
      <c r="B39" t="str">
        <f>"00253792"</f>
        <v>00253792</v>
      </c>
      <c r="C39" t="s">
        <v>8</v>
      </c>
    </row>
    <row r="40" spans="1:3" ht="15">
      <c r="A40">
        <v>34</v>
      </c>
      <c r="B40" t="str">
        <f>"00415758"</f>
        <v>00415758</v>
      </c>
      <c r="C40" t="s">
        <v>8</v>
      </c>
    </row>
    <row r="41" spans="1:3" ht="15">
      <c r="A41">
        <v>35</v>
      </c>
      <c r="B41" t="str">
        <f>"201512003642"</f>
        <v>201512003642</v>
      </c>
      <c r="C41" t="s">
        <v>7</v>
      </c>
    </row>
    <row r="42" spans="1:3" ht="15">
      <c r="A42">
        <v>36</v>
      </c>
      <c r="B42" t="str">
        <f>"00418795"</f>
        <v>00418795</v>
      </c>
      <c r="C42" t="s">
        <v>8</v>
      </c>
    </row>
    <row r="43" spans="1:3" ht="15">
      <c r="A43">
        <v>37</v>
      </c>
      <c r="B43" t="str">
        <f>"00358302"</f>
        <v>00358302</v>
      </c>
      <c r="C43" t="s">
        <v>10</v>
      </c>
    </row>
    <row r="44" spans="1:3" ht="15">
      <c r="A44">
        <v>38</v>
      </c>
      <c r="B44" t="str">
        <f>"00392825"</f>
        <v>00392825</v>
      </c>
      <c r="C44" t="s">
        <v>10</v>
      </c>
    </row>
    <row r="45" spans="1:3" ht="15">
      <c r="A45">
        <v>39</v>
      </c>
      <c r="B45" t="str">
        <f>"00391504"</f>
        <v>00391504</v>
      </c>
      <c r="C45" t="s">
        <v>8</v>
      </c>
    </row>
    <row r="46" spans="1:3" ht="15">
      <c r="A46">
        <v>40</v>
      </c>
      <c r="B46" t="str">
        <f>"00373690"</f>
        <v>00373690</v>
      </c>
      <c r="C46" t="s">
        <v>7</v>
      </c>
    </row>
    <row r="47" spans="1:3" ht="15">
      <c r="A47">
        <v>41</v>
      </c>
      <c r="B47" t="str">
        <f>"00030241"</f>
        <v>00030241</v>
      </c>
      <c r="C47" t="s">
        <v>7</v>
      </c>
    </row>
    <row r="48" spans="1:3" ht="15">
      <c r="A48">
        <v>42</v>
      </c>
      <c r="B48" t="str">
        <f>"00409355"</f>
        <v>00409355</v>
      </c>
      <c r="C48" t="s">
        <v>7</v>
      </c>
    </row>
    <row r="49" spans="1:3" ht="15">
      <c r="A49">
        <v>43</v>
      </c>
      <c r="B49" t="str">
        <f>"00115031"</f>
        <v>00115031</v>
      </c>
      <c r="C49" t="s">
        <v>7</v>
      </c>
    </row>
    <row r="50" spans="1:3" ht="15">
      <c r="A50">
        <v>44</v>
      </c>
      <c r="B50" t="str">
        <f>"00423248"</f>
        <v>00423248</v>
      </c>
      <c r="C50" t="s">
        <v>7</v>
      </c>
    </row>
    <row r="51" spans="1:3" ht="15">
      <c r="A51">
        <v>45</v>
      </c>
      <c r="B51" t="str">
        <f>"00390695"</f>
        <v>00390695</v>
      </c>
      <c r="C51" t="s">
        <v>10</v>
      </c>
    </row>
    <row r="52" spans="1:3" ht="15">
      <c r="A52">
        <v>46</v>
      </c>
      <c r="B52" t="str">
        <f>"00378009"</f>
        <v>00378009</v>
      </c>
      <c r="C52" t="s">
        <v>7</v>
      </c>
    </row>
    <row r="53" spans="1:3" ht="15">
      <c r="A53">
        <v>47</v>
      </c>
      <c r="B53" t="str">
        <f>"00282115"</f>
        <v>00282115</v>
      </c>
      <c r="C53" t="s">
        <v>7</v>
      </c>
    </row>
    <row r="54" spans="1:3" ht="15">
      <c r="A54">
        <v>48</v>
      </c>
      <c r="B54" t="str">
        <f>"201409005466"</f>
        <v>201409005466</v>
      </c>
      <c r="C54" t="s">
        <v>7</v>
      </c>
    </row>
    <row r="55" spans="1:3" ht="15">
      <c r="A55">
        <v>49</v>
      </c>
      <c r="B55" t="str">
        <f>"00415316"</f>
        <v>00415316</v>
      </c>
      <c r="C55" t="s">
        <v>7</v>
      </c>
    </row>
    <row r="56" spans="1:3" ht="15">
      <c r="A56">
        <v>50</v>
      </c>
      <c r="B56" t="str">
        <f>"00348230"</f>
        <v>00348230</v>
      </c>
      <c r="C56" t="s">
        <v>10</v>
      </c>
    </row>
    <row r="57" spans="1:3" ht="15">
      <c r="A57">
        <v>51</v>
      </c>
      <c r="B57" t="str">
        <f>"00281022"</f>
        <v>00281022</v>
      </c>
      <c r="C57" t="s">
        <v>8</v>
      </c>
    </row>
    <row r="58" spans="1:3" ht="15">
      <c r="A58">
        <v>52</v>
      </c>
      <c r="B58" t="str">
        <f>"00404299"</f>
        <v>00404299</v>
      </c>
      <c r="C58" t="s">
        <v>10</v>
      </c>
    </row>
    <row r="59" spans="1:3" ht="15">
      <c r="A59">
        <v>53</v>
      </c>
      <c r="B59" t="str">
        <f>"00399812"</f>
        <v>00399812</v>
      </c>
      <c r="C59" t="s">
        <v>8</v>
      </c>
    </row>
    <row r="60" spans="1:3" ht="15">
      <c r="A60">
        <v>54</v>
      </c>
      <c r="B60" t="str">
        <f>"00352279"</f>
        <v>00352279</v>
      </c>
      <c r="C60" t="s">
        <v>7</v>
      </c>
    </row>
    <row r="61" spans="1:3" ht="15">
      <c r="A61">
        <v>55</v>
      </c>
      <c r="B61" t="str">
        <f>"00417109"</f>
        <v>00417109</v>
      </c>
      <c r="C61" t="s">
        <v>8</v>
      </c>
    </row>
    <row r="62" spans="1:3" ht="15">
      <c r="A62">
        <v>56</v>
      </c>
      <c r="B62" t="str">
        <f>"00259672"</f>
        <v>00259672</v>
      </c>
      <c r="C62" t="s">
        <v>7</v>
      </c>
    </row>
    <row r="63" spans="1:3" ht="15">
      <c r="A63">
        <v>57</v>
      </c>
      <c r="B63" t="str">
        <f>"00221008"</f>
        <v>00221008</v>
      </c>
      <c r="C63" t="s">
        <v>7</v>
      </c>
    </row>
    <row r="64" spans="1:3" ht="15">
      <c r="A64">
        <v>58</v>
      </c>
      <c r="B64" t="str">
        <f>"00417839"</f>
        <v>00417839</v>
      </c>
      <c r="C64" t="s">
        <v>7</v>
      </c>
    </row>
    <row r="65" spans="1:3" ht="15">
      <c r="A65">
        <v>59</v>
      </c>
      <c r="B65" t="str">
        <f>"00358737"</f>
        <v>00358737</v>
      </c>
      <c r="C65" t="s">
        <v>10</v>
      </c>
    </row>
    <row r="66" spans="1:3" ht="15">
      <c r="A66">
        <v>60</v>
      </c>
      <c r="B66" t="str">
        <f>"00422656"</f>
        <v>00422656</v>
      </c>
      <c r="C66" t="s">
        <v>8</v>
      </c>
    </row>
    <row r="67" spans="1:3" ht="15">
      <c r="A67">
        <v>61</v>
      </c>
      <c r="B67" t="str">
        <f>"00405131"</f>
        <v>00405131</v>
      </c>
      <c r="C67" t="s">
        <v>8</v>
      </c>
    </row>
    <row r="68" spans="1:3" ht="15">
      <c r="A68">
        <v>62</v>
      </c>
      <c r="B68" t="str">
        <f>"201511033644"</f>
        <v>201511033644</v>
      </c>
      <c r="C68" t="s">
        <v>7</v>
      </c>
    </row>
    <row r="69" spans="1:3" ht="15">
      <c r="A69">
        <v>63</v>
      </c>
      <c r="B69" t="str">
        <f>"00360193"</f>
        <v>00360193</v>
      </c>
      <c r="C69" t="s">
        <v>8</v>
      </c>
    </row>
    <row r="70" spans="1:3" ht="15">
      <c r="A70">
        <v>64</v>
      </c>
      <c r="B70" t="str">
        <f>"200802004448"</f>
        <v>200802004448</v>
      </c>
      <c r="C70" t="s">
        <v>7</v>
      </c>
    </row>
    <row r="71" spans="1:3" ht="15">
      <c r="A71">
        <v>65</v>
      </c>
      <c r="B71" t="str">
        <f>"00341422"</f>
        <v>00341422</v>
      </c>
      <c r="C71" t="s">
        <v>7</v>
      </c>
    </row>
    <row r="72" spans="1:3" ht="15">
      <c r="A72">
        <v>66</v>
      </c>
      <c r="B72" t="str">
        <f>"00418892"</f>
        <v>00418892</v>
      </c>
      <c r="C72" t="s">
        <v>10</v>
      </c>
    </row>
    <row r="73" spans="1:3" ht="15">
      <c r="A73">
        <v>67</v>
      </c>
      <c r="B73" t="str">
        <f>"201402009740"</f>
        <v>201402009740</v>
      </c>
      <c r="C73" t="s">
        <v>6</v>
      </c>
    </row>
    <row r="74" spans="1:3" ht="15">
      <c r="A74">
        <v>68</v>
      </c>
      <c r="B74" t="str">
        <f>"00403097"</f>
        <v>00403097</v>
      </c>
      <c r="C74" t="s">
        <v>8</v>
      </c>
    </row>
    <row r="75" spans="1:3" ht="15">
      <c r="A75">
        <v>69</v>
      </c>
      <c r="B75" t="str">
        <f>"00025995"</f>
        <v>00025995</v>
      </c>
      <c r="C75" t="s">
        <v>7</v>
      </c>
    </row>
    <row r="76" spans="1:3" ht="15">
      <c r="A76">
        <v>70</v>
      </c>
      <c r="B76" t="str">
        <f>"00365825"</f>
        <v>00365825</v>
      </c>
      <c r="C76" t="s">
        <v>7</v>
      </c>
    </row>
    <row r="77" spans="1:3" ht="15">
      <c r="A77">
        <v>71</v>
      </c>
      <c r="B77" t="str">
        <f>"00303920"</f>
        <v>00303920</v>
      </c>
      <c r="C77" t="s">
        <v>7</v>
      </c>
    </row>
    <row r="78" spans="1:3" ht="15">
      <c r="A78">
        <v>72</v>
      </c>
      <c r="B78" t="str">
        <f>"00395799"</f>
        <v>00395799</v>
      </c>
      <c r="C78" t="s">
        <v>9</v>
      </c>
    </row>
    <row r="79" spans="1:3" ht="15">
      <c r="A79">
        <v>73</v>
      </c>
      <c r="B79" t="str">
        <f>"00379364"</f>
        <v>00379364</v>
      </c>
      <c r="C79" t="s">
        <v>7</v>
      </c>
    </row>
    <row r="80" spans="1:3" ht="15">
      <c r="A80">
        <v>74</v>
      </c>
      <c r="B80" t="str">
        <f>"00410348"</f>
        <v>00410348</v>
      </c>
      <c r="C80" t="s">
        <v>7</v>
      </c>
    </row>
    <row r="81" spans="1:3" ht="15">
      <c r="A81">
        <v>75</v>
      </c>
      <c r="B81" t="str">
        <f>"00382738"</f>
        <v>00382738</v>
      </c>
      <c r="C81" t="s">
        <v>10</v>
      </c>
    </row>
    <row r="82" spans="1:3" ht="15">
      <c r="A82">
        <v>76</v>
      </c>
      <c r="B82" t="str">
        <f>"00421643"</f>
        <v>00421643</v>
      </c>
      <c r="C82" t="s">
        <v>8</v>
      </c>
    </row>
    <row r="83" spans="1:3" ht="15">
      <c r="A83">
        <v>77</v>
      </c>
      <c r="B83" t="str">
        <f>"00271940"</f>
        <v>00271940</v>
      </c>
      <c r="C83" t="s">
        <v>8</v>
      </c>
    </row>
    <row r="84" spans="1:3" ht="15">
      <c r="A84">
        <v>78</v>
      </c>
      <c r="B84" t="str">
        <f>"00337764"</f>
        <v>00337764</v>
      </c>
      <c r="C84" t="s">
        <v>7</v>
      </c>
    </row>
    <row r="85" spans="1:3" ht="15">
      <c r="A85">
        <v>79</v>
      </c>
      <c r="B85" t="str">
        <f>"00421185"</f>
        <v>00421185</v>
      </c>
      <c r="C85" t="s">
        <v>7</v>
      </c>
    </row>
    <row r="86" spans="1:3" ht="15">
      <c r="A86">
        <v>80</v>
      </c>
      <c r="B86" t="str">
        <f>"00421267"</f>
        <v>00421267</v>
      </c>
      <c r="C86" t="s">
        <v>7</v>
      </c>
    </row>
    <row r="87" spans="1:3" ht="15">
      <c r="A87">
        <v>81</v>
      </c>
      <c r="B87" t="str">
        <f>"00420435"</f>
        <v>00420435</v>
      </c>
      <c r="C87" t="s">
        <v>10</v>
      </c>
    </row>
    <row r="88" spans="1:3" ht="15">
      <c r="A88">
        <v>82</v>
      </c>
      <c r="B88" t="str">
        <f>"00381662"</f>
        <v>00381662</v>
      </c>
      <c r="C88" t="s">
        <v>10</v>
      </c>
    </row>
    <row r="89" spans="1:3" ht="15">
      <c r="A89">
        <v>83</v>
      </c>
      <c r="B89" t="str">
        <f>"00355508"</f>
        <v>00355508</v>
      </c>
      <c r="C89" t="s">
        <v>8</v>
      </c>
    </row>
    <row r="90" spans="1:3" ht="15">
      <c r="A90">
        <v>84</v>
      </c>
      <c r="B90" t="str">
        <f>"00372218"</f>
        <v>00372218</v>
      </c>
      <c r="C90" t="s">
        <v>10</v>
      </c>
    </row>
    <row r="91" spans="1:3" ht="15">
      <c r="A91">
        <v>85</v>
      </c>
      <c r="B91" t="str">
        <f>"00308477"</f>
        <v>00308477</v>
      </c>
      <c r="C91" t="s">
        <v>7</v>
      </c>
    </row>
    <row r="92" spans="1:3" ht="15">
      <c r="A92">
        <v>86</v>
      </c>
      <c r="B92" t="str">
        <f>"00270636"</f>
        <v>00270636</v>
      </c>
      <c r="C92" t="s">
        <v>10</v>
      </c>
    </row>
    <row r="93" spans="1:3" ht="15">
      <c r="A93">
        <v>87</v>
      </c>
      <c r="B93" t="str">
        <f>"00401412"</f>
        <v>00401412</v>
      </c>
      <c r="C93" t="s">
        <v>7</v>
      </c>
    </row>
    <row r="94" spans="1:3" ht="15">
      <c r="A94">
        <v>88</v>
      </c>
      <c r="B94" t="str">
        <f>"00372838"</f>
        <v>00372838</v>
      </c>
      <c r="C94" t="s">
        <v>8</v>
      </c>
    </row>
    <row r="95" spans="1:3" ht="15">
      <c r="A95">
        <v>89</v>
      </c>
      <c r="B95" t="str">
        <f>"00373452"</f>
        <v>00373452</v>
      </c>
      <c r="C95" t="s">
        <v>8</v>
      </c>
    </row>
    <row r="96" spans="1:3" ht="15">
      <c r="A96">
        <v>90</v>
      </c>
      <c r="B96" t="str">
        <f>"00377125"</f>
        <v>00377125</v>
      </c>
      <c r="C96" t="s">
        <v>8</v>
      </c>
    </row>
    <row r="97" spans="1:3" ht="15">
      <c r="A97">
        <v>91</v>
      </c>
      <c r="B97" t="str">
        <f>"201410011216"</f>
        <v>201410011216</v>
      </c>
      <c r="C97" t="s">
        <v>7</v>
      </c>
    </row>
    <row r="98" spans="1:3" ht="15">
      <c r="A98">
        <v>92</v>
      </c>
      <c r="B98" t="str">
        <f>"201402008679"</f>
        <v>201402008679</v>
      </c>
      <c r="C98" t="s">
        <v>7</v>
      </c>
    </row>
    <row r="99" spans="1:3" ht="15">
      <c r="A99">
        <v>93</v>
      </c>
      <c r="B99" t="str">
        <f>"201511018812"</f>
        <v>201511018812</v>
      </c>
      <c r="C99" t="s">
        <v>11</v>
      </c>
    </row>
    <row r="100" spans="1:3" ht="15">
      <c r="A100">
        <v>94</v>
      </c>
      <c r="B100" t="str">
        <f>"201604002939"</f>
        <v>201604002939</v>
      </c>
      <c r="C100" t="s">
        <v>7</v>
      </c>
    </row>
    <row r="101" spans="1:3" ht="15">
      <c r="A101">
        <v>95</v>
      </c>
      <c r="B101" t="str">
        <f>"00373738"</f>
        <v>00373738</v>
      </c>
      <c r="C101" t="s">
        <v>7</v>
      </c>
    </row>
    <row r="102" spans="1:3" ht="15">
      <c r="A102">
        <v>96</v>
      </c>
      <c r="B102" t="str">
        <f>"00420661"</f>
        <v>00420661</v>
      </c>
      <c r="C102" t="s">
        <v>7</v>
      </c>
    </row>
    <row r="103" spans="1:3" ht="15">
      <c r="A103">
        <v>97</v>
      </c>
      <c r="B103" t="str">
        <f>"00399450"</f>
        <v>00399450</v>
      </c>
      <c r="C103" t="s">
        <v>7</v>
      </c>
    </row>
    <row r="104" spans="1:3" ht="15">
      <c r="A104">
        <v>98</v>
      </c>
      <c r="B104" t="str">
        <f>"00409382"</f>
        <v>00409382</v>
      </c>
      <c r="C104" t="s">
        <v>10</v>
      </c>
    </row>
    <row r="105" spans="1:3" ht="15">
      <c r="A105">
        <v>99</v>
      </c>
      <c r="B105" t="str">
        <f>"00410804"</f>
        <v>00410804</v>
      </c>
      <c r="C105" t="s">
        <v>8</v>
      </c>
    </row>
    <row r="106" spans="1:3" ht="15">
      <c r="A106">
        <v>100</v>
      </c>
      <c r="B106" t="str">
        <f>"00260799"</f>
        <v>00260799</v>
      </c>
      <c r="C106" t="s">
        <v>10</v>
      </c>
    </row>
    <row r="107" spans="1:3" ht="15">
      <c r="A107">
        <v>101</v>
      </c>
      <c r="B107" t="str">
        <f>"201511022722"</f>
        <v>201511022722</v>
      </c>
      <c r="C107" t="s">
        <v>7</v>
      </c>
    </row>
    <row r="108" spans="1:3" ht="15">
      <c r="A108">
        <v>102</v>
      </c>
      <c r="B108" t="str">
        <f>"00403161"</f>
        <v>00403161</v>
      </c>
      <c r="C108" t="s">
        <v>7</v>
      </c>
    </row>
    <row r="109" spans="1:3" ht="15">
      <c r="A109">
        <v>103</v>
      </c>
      <c r="B109" t="str">
        <f>"00256270"</f>
        <v>00256270</v>
      </c>
      <c r="C109" t="s">
        <v>8</v>
      </c>
    </row>
    <row r="110" spans="1:3" ht="15">
      <c r="A110">
        <v>104</v>
      </c>
      <c r="B110" t="str">
        <f>"00422942"</f>
        <v>00422942</v>
      </c>
      <c r="C110" t="s">
        <v>7</v>
      </c>
    </row>
    <row r="111" spans="1:3" ht="15">
      <c r="A111">
        <v>105</v>
      </c>
      <c r="B111" t="str">
        <f>"00399375"</f>
        <v>00399375</v>
      </c>
      <c r="C111" t="s">
        <v>7</v>
      </c>
    </row>
    <row r="112" spans="1:3" ht="15">
      <c r="A112">
        <v>106</v>
      </c>
      <c r="B112" t="str">
        <f>"00410377"</f>
        <v>00410377</v>
      </c>
      <c r="C112" t="s">
        <v>7</v>
      </c>
    </row>
    <row r="113" spans="1:3" ht="15">
      <c r="A113">
        <v>107</v>
      </c>
      <c r="B113" t="str">
        <f>"00380853"</f>
        <v>00380853</v>
      </c>
      <c r="C113" t="s">
        <v>8</v>
      </c>
    </row>
    <row r="114" spans="1:3" ht="15">
      <c r="A114">
        <v>108</v>
      </c>
      <c r="B114" t="str">
        <f>"00408369"</f>
        <v>00408369</v>
      </c>
      <c r="C114" t="s">
        <v>10</v>
      </c>
    </row>
    <row r="115" spans="1:3" ht="15">
      <c r="A115">
        <v>109</v>
      </c>
      <c r="B115" t="str">
        <f>"201511013830"</f>
        <v>201511013830</v>
      </c>
      <c r="C115" t="s">
        <v>7</v>
      </c>
    </row>
    <row r="116" spans="1:3" ht="15">
      <c r="A116">
        <v>110</v>
      </c>
      <c r="B116" t="str">
        <f>"00421041"</f>
        <v>00421041</v>
      </c>
      <c r="C116" t="s">
        <v>7</v>
      </c>
    </row>
    <row r="117" spans="1:3" ht="15">
      <c r="A117">
        <v>111</v>
      </c>
      <c r="B117" t="str">
        <f>"00356532"</f>
        <v>00356532</v>
      </c>
      <c r="C117" t="s">
        <v>10</v>
      </c>
    </row>
    <row r="118" spans="1:3" ht="15">
      <c r="A118">
        <v>112</v>
      </c>
      <c r="B118" t="str">
        <f>"00403813"</f>
        <v>00403813</v>
      </c>
      <c r="C118" t="s">
        <v>8</v>
      </c>
    </row>
    <row r="119" spans="1:3" ht="15">
      <c r="A119">
        <v>113</v>
      </c>
      <c r="B119" t="str">
        <f>"00417161"</f>
        <v>00417161</v>
      </c>
      <c r="C119" t="s">
        <v>8</v>
      </c>
    </row>
    <row r="120" spans="1:3" ht="15">
      <c r="A120">
        <v>114</v>
      </c>
      <c r="B120" t="str">
        <f>"00081866"</f>
        <v>00081866</v>
      </c>
      <c r="C120" t="s">
        <v>7</v>
      </c>
    </row>
    <row r="121" spans="1:3" ht="15">
      <c r="A121">
        <v>115</v>
      </c>
      <c r="B121" t="str">
        <f>"00259005"</f>
        <v>00259005</v>
      </c>
      <c r="C121" t="s">
        <v>8</v>
      </c>
    </row>
    <row r="122" spans="1:3" ht="15">
      <c r="A122">
        <v>116</v>
      </c>
      <c r="B122" t="str">
        <f>"00259179"</f>
        <v>00259179</v>
      </c>
      <c r="C122" t="s">
        <v>7</v>
      </c>
    </row>
    <row r="123" spans="1:3" ht="15">
      <c r="A123">
        <v>117</v>
      </c>
      <c r="B123" t="str">
        <f>"00336395"</f>
        <v>00336395</v>
      </c>
      <c r="C123" t="s">
        <v>10</v>
      </c>
    </row>
    <row r="124" spans="1:3" ht="15">
      <c r="A124">
        <v>118</v>
      </c>
      <c r="B124" t="str">
        <f>"00385593"</f>
        <v>00385593</v>
      </c>
      <c r="C124" t="s">
        <v>7</v>
      </c>
    </row>
    <row r="125" spans="1:3" ht="15">
      <c r="A125">
        <v>119</v>
      </c>
      <c r="B125" t="str">
        <f>"00422148"</f>
        <v>00422148</v>
      </c>
      <c r="C125" t="s">
        <v>8</v>
      </c>
    </row>
    <row r="126" spans="1:3" ht="15">
      <c r="A126">
        <v>120</v>
      </c>
      <c r="B126" t="str">
        <f>"00370633"</f>
        <v>00370633</v>
      </c>
      <c r="C126" t="s">
        <v>7</v>
      </c>
    </row>
    <row r="127" spans="1:3" ht="15">
      <c r="A127">
        <v>121</v>
      </c>
      <c r="B127" t="str">
        <f>"00308145"</f>
        <v>00308145</v>
      </c>
      <c r="C127" t="s">
        <v>7</v>
      </c>
    </row>
    <row r="128" spans="1:3" ht="15">
      <c r="A128">
        <v>122</v>
      </c>
      <c r="B128" t="str">
        <f>"00419412"</f>
        <v>00419412</v>
      </c>
      <c r="C128" t="s">
        <v>7</v>
      </c>
    </row>
    <row r="129" spans="1:3" ht="15">
      <c r="A129">
        <v>123</v>
      </c>
      <c r="B129" t="str">
        <f>"00252141"</f>
        <v>00252141</v>
      </c>
      <c r="C129" t="s">
        <v>7</v>
      </c>
    </row>
    <row r="130" spans="1:3" ht="15">
      <c r="A130">
        <v>124</v>
      </c>
      <c r="B130" t="str">
        <f>"00252173"</f>
        <v>00252173</v>
      </c>
      <c r="C130" t="s">
        <v>7</v>
      </c>
    </row>
    <row r="131" spans="1:3" ht="15">
      <c r="A131">
        <v>125</v>
      </c>
      <c r="B131" t="str">
        <f>"00416552"</f>
        <v>00416552</v>
      </c>
      <c r="C131" t="s">
        <v>8</v>
      </c>
    </row>
    <row r="132" spans="1:3" ht="15">
      <c r="A132">
        <v>126</v>
      </c>
      <c r="B132" t="str">
        <f>"00253987"</f>
        <v>00253987</v>
      </c>
      <c r="C132" t="s">
        <v>10</v>
      </c>
    </row>
    <row r="133" spans="1:3" ht="15">
      <c r="A133">
        <v>127</v>
      </c>
      <c r="B133" t="str">
        <f>"00288284"</f>
        <v>00288284</v>
      </c>
      <c r="C133" t="s">
        <v>10</v>
      </c>
    </row>
    <row r="134" spans="1:3" ht="15">
      <c r="A134">
        <v>128</v>
      </c>
      <c r="B134" t="str">
        <f>"00344973"</f>
        <v>00344973</v>
      </c>
      <c r="C134" t="s">
        <v>7</v>
      </c>
    </row>
    <row r="135" spans="1:3" ht="15">
      <c r="A135">
        <v>129</v>
      </c>
      <c r="B135" t="str">
        <f>"00402416"</f>
        <v>00402416</v>
      </c>
      <c r="C135" t="s">
        <v>10</v>
      </c>
    </row>
    <row r="136" spans="1:3" ht="15">
      <c r="A136">
        <v>130</v>
      </c>
      <c r="B136" t="str">
        <f>"201511012676"</f>
        <v>201511012676</v>
      </c>
      <c r="C136" t="s">
        <v>7</v>
      </c>
    </row>
    <row r="137" spans="1:3" ht="15">
      <c r="A137">
        <v>131</v>
      </c>
      <c r="B137" t="str">
        <f>"00415244"</f>
        <v>00415244</v>
      </c>
      <c r="C137" t="s">
        <v>10</v>
      </c>
    </row>
    <row r="138" spans="1:3" ht="15">
      <c r="A138">
        <v>132</v>
      </c>
      <c r="B138" t="str">
        <f>"201511011196"</f>
        <v>201511011196</v>
      </c>
      <c r="C138" t="s">
        <v>7</v>
      </c>
    </row>
    <row r="139" spans="1:3" ht="15">
      <c r="A139">
        <v>133</v>
      </c>
      <c r="B139" t="str">
        <f>"00044081"</f>
        <v>00044081</v>
      </c>
      <c r="C139" t="s">
        <v>7</v>
      </c>
    </row>
    <row r="140" spans="1:3" ht="15">
      <c r="A140">
        <v>134</v>
      </c>
      <c r="B140" t="str">
        <f>"00405306"</f>
        <v>00405306</v>
      </c>
      <c r="C140" t="s">
        <v>6</v>
      </c>
    </row>
    <row r="141" spans="1:3" ht="15">
      <c r="A141">
        <v>135</v>
      </c>
      <c r="B141" t="str">
        <f>"00274238"</f>
        <v>00274238</v>
      </c>
      <c r="C141" t="s">
        <v>10</v>
      </c>
    </row>
    <row r="142" spans="1:3" ht="15">
      <c r="A142">
        <v>136</v>
      </c>
      <c r="B142" t="str">
        <f>"00405852"</f>
        <v>00405852</v>
      </c>
      <c r="C142" t="s">
        <v>12</v>
      </c>
    </row>
    <row r="143" spans="1:3" ht="15">
      <c r="A143">
        <v>137</v>
      </c>
      <c r="B143" t="str">
        <f>"00370710"</f>
        <v>00370710</v>
      </c>
      <c r="C143" t="s">
        <v>9</v>
      </c>
    </row>
    <row r="144" spans="1:3" ht="15">
      <c r="A144">
        <v>138</v>
      </c>
      <c r="B144" t="str">
        <f>"00419920"</f>
        <v>00419920</v>
      </c>
      <c r="C144" t="s">
        <v>10</v>
      </c>
    </row>
    <row r="145" spans="1:3" ht="15">
      <c r="A145">
        <v>139</v>
      </c>
      <c r="B145" t="str">
        <f>"00397731"</f>
        <v>00397731</v>
      </c>
      <c r="C145" t="s">
        <v>10</v>
      </c>
    </row>
    <row r="146" spans="1:3" ht="15">
      <c r="A146">
        <v>140</v>
      </c>
      <c r="B146" t="str">
        <f>"00411084"</f>
        <v>00411084</v>
      </c>
      <c r="C146" t="s">
        <v>7</v>
      </c>
    </row>
    <row r="147" spans="1:3" ht="15">
      <c r="A147">
        <v>141</v>
      </c>
      <c r="B147" t="str">
        <f>"00286486"</f>
        <v>00286486</v>
      </c>
      <c r="C147" t="s">
        <v>7</v>
      </c>
    </row>
    <row r="148" spans="1:3" ht="15">
      <c r="A148">
        <v>142</v>
      </c>
      <c r="B148" t="str">
        <f>"00386370"</f>
        <v>00386370</v>
      </c>
      <c r="C148" t="s">
        <v>7</v>
      </c>
    </row>
    <row r="149" spans="1:3" ht="15">
      <c r="A149">
        <v>143</v>
      </c>
      <c r="B149" t="str">
        <f>"00398439"</f>
        <v>00398439</v>
      </c>
      <c r="C149" t="s">
        <v>7</v>
      </c>
    </row>
    <row r="150" spans="1:3" ht="15">
      <c r="A150">
        <v>144</v>
      </c>
      <c r="B150" t="str">
        <f>"00377849"</f>
        <v>00377849</v>
      </c>
      <c r="C150" t="s">
        <v>8</v>
      </c>
    </row>
    <row r="151" spans="1:3" ht="15">
      <c r="A151">
        <v>145</v>
      </c>
      <c r="B151" t="str">
        <f>"00402803"</f>
        <v>00402803</v>
      </c>
      <c r="C151" t="s">
        <v>7</v>
      </c>
    </row>
    <row r="152" spans="1:3" ht="15">
      <c r="A152">
        <v>146</v>
      </c>
      <c r="B152" t="str">
        <f>"00406721"</f>
        <v>00406721</v>
      </c>
      <c r="C152" t="s">
        <v>6</v>
      </c>
    </row>
    <row r="153" spans="1:3" ht="15">
      <c r="A153">
        <v>147</v>
      </c>
      <c r="B153" t="str">
        <f>"00392970"</f>
        <v>00392970</v>
      </c>
      <c r="C153" t="s">
        <v>7</v>
      </c>
    </row>
    <row r="154" spans="1:3" ht="15">
      <c r="A154">
        <v>148</v>
      </c>
      <c r="B154" t="str">
        <f>"00023801"</f>
        <v>00023801</v>
      </c>
      <c r="C154" t="s">
        <v>8</v>
      </c>
    </row>
    <row r="155" spans="1:3" ht="15">
      <c r="A155">
        <v>149</v>
      </c>
      <c r="B155" t="str">
        <f>"201401001259"</f>
        <v>201401001259</v>
      </c>
      <c r="C155" t="s">
        <v>10</v>
      </c>
    </row>
    <row r="156" spans="1:3" ht="15">
      <c r="A156">
        <v>150</v>
      </c>
      <c r="B156" t="str">
        <f>"00310171"</f>
        <v>00310171</v>
      </c>
      <c r="C156" t="s">
        <v>7</v>
      </c>
    </row>
    <row r="157" spans="1:3" ht="15">
      <c r="A157">
        <v>151</v>
      </c>
      <c r="B157" t="str">
        <f>"00402315"</f>
        <v>00402315</v>
      </c>
      <c r="C157" t="s">
        <v>8</v>
      </c>
    </row>
    <row r="158" spans="1:3" ht="15">
      <c r="A158">
        <v>152</v>
      </c>
      <c r="B158" t="str">
        <f>"00009359"</f>
        <v>00009359</v>
      </c>
      <c r="C158" t="s">
        <v>7</v>
      </c>
    </row>
    <row r="159" spans="1:3" ht="15">
      <c r="A159">
        <v>153</v>
      </c>
      <c r="B159" t="str">
        <f>"00421919"</f>
        <v>00421919</v>
      </c>
      <c r="C159" t="s">
        <v>8</v>
      </c>
    </row>
    <row r="160" spans="1:3" ht="15">
      <c r="A160">
        <v>154</v>
      </c>
      <c r="B160" t="str">
        <f>"00422113"</f>
        <v>00422113</v>
      </c>
      <c r="C160" t="s">
        <v>10</v>
      </c>
    </row>
    <row r="161" spans="1:3" ht="15">
      <c r="A161">
        <v>155</v>
      </c>
      <c r="B161" t="str">
        <f>"00390900"</f>
        <v>00390900</v>
      </c>
      <c r="C161" t="s">
        <v>8</v>
      </c>
    </row>
    <row r="162" spans="1:3" ht="15">
      <c r="A162">
        <v>156</v>
      </c>
      <c r="B162" t="str">
        <f>"00406728"</f>
        <v>00406728</v>
      </c>
      <c r="C162" t="s">
        <v>10</v>
      </c>
    </row>
    <row r="163" spans="1:3" ht="15">
      <c r="A163">
        <v>157</v>
      </c>
      <c r="B163" t="str">
        <f>"00349582"</f>
        <v>00349582</v>
      </c>
      <c r="C163" t="s">
        <v>8</v>
      </c>
    </row>
    <row r="164" spans="1:3" ht="15">
      <c r="A164">
        <v>158</v>
      </c>
      <c r="B164" t="str">
        <f>"00398978"</f>
        <v>00398978</v>
      </c>
      <c r="C164" t="s">
        <v>13</v>
      </c>
    </row>
    <row r="165" spans="1:3" ht="15">
      <c r="A165">
        <v>159</v>
      </c>
      <c r="B165" t="str">
        <f>"00315380"</f>
        <v>00315380</v>
      </c>
      <c r="C165" t="s">
        <v>10</v>
      </c>
    </row>
    <row r="166" spans="1:3" ht="15">
      <c r="A166">
        <v>160</v>
      </c>
      <c r="B166" t="str">
        <f>"00421975"</f>
        <v>00421975</v>
      </c>
      <c r="C166" t="s">
        <v>7</v>
      </c>
    </row>
    <row r="167" spans="1:3" ht="15">
      <c r="A167">
        <v>161</v>
      </c>
      <c r="B167" t="str">
        <f>"00418549"</f>
        <v>00418549</v>
      </c>
      <c r="C167" t="s">
        <v>7</v>
      </c>
    </row>
    <row r="168" spans="1:3" ht="15">
      <c r="A168">
        <v>162</v>
      </c>
      <c r="B168" t="str">
        <f>"00416843"</f>
        <v>00416843</v>
      </c>
      <c r="C168" t="s">
        <v>7</v>
      </c>
    </row>
    <row r="169" spans="1:3" ht="15">
      <c r="A169">
        <v>163</v>
      </c>
      <c r="B169" t="str">
        <f>"201511017011"</f>
        <v>201511017011</v>
      </c>
      <c r="C169" t="s">
        <v>8</v>
      </c>
    </row>
    <row r="170" spans="1:3" ht="15">
      <c r="A170">
        <v>164</v>
      </c>
      <c r="B170" t="str">
        <f>"201401000950"</f>
        <v>201401000950</v>
      </c>
      <c r="C170" t="s">
        <v>7</v>
      </c>
    </row>
    <row r="171" spans="1:3" ht="15">
      <c r="A171">
        <v>165</v>
      </c>
      <c r="B171" t="str">
        <f>"00418614"</f>
        <v>00418614</v>
      </c>
      <c r="C171" t="s">
        <v>10</v>
      </c>
    </row>
    <row r="172" spans="1:3" ht="15">
      <c r="A172">
        <v>166</v>
      </c>
      <c r="B172" t="str">
        <f>"00342094"</f>
        <v>00342094</v>
      </c>
      <c r="C172" t="s">
        <v>10</v>
      </c>
    </row>
    <row r="173" spans="1:3" ht="15">
      <c r="A173">
        <v>167</v>
      </c>
      <c r="B173" t="str">
        <f>"00396838"</f>
        <v>00396838</v>
      </c>
      <c r="C173" t="s">
        <v>7</v>
      </c>
    </row>
    <row r="174" spans="1:3" ht="15">
      <c r="A174">
        <v>168</v>
      </c>
      <c r="B174" t="str">
        <f>"00423463"</f>
        <v>00423463</v>
      </c>
      <c r="C174" t="s">
        <v>10</v>
      </c>
    </row>
    <row r="175" spans="1:3" ht="15">
      <c r="A175">
        <v>169</v>
      </c>
      <c r="B175" t="str">
        <f>"00360725"</f>
        <v>00360725</v>
      </c>
      <c r="C175" t="s">
        <v>8</v>
      </c>
    </row>
    <row r="176" spans="1:3" ht="15">
      <c r="A176">
        <v>170</v>
      </c>
      <c r="B176" t="str">
        <f>"00367253"</f>
        <v>00367253</v>
      </c>
      <c r="C176" t="s">
        <v>10</v>
      </c>
    </row>
    <row r="177" spans="1:3" ht="15">
      <c r="A177">
        <v>171</v>
      </c>
      <c r="B177" t="str">
        <f>"00328121"</f>
        <v>00328121</v>
      </c>
      <c r="C177" t="s">
        <v>10</v>
      </c>
    </row>
    <row r="178" spans="1:3" ht="15">
      <c r="A178">
        <v>172</v>
      </c>
      <c r="B178" t="str">
        <f>"00352764"</f>
        <v>00352764</v>
      </c>
      <c r="C178" t="s">
        <v>7</v>
      </c>
    </row>
    <row r="179" spans="1:3" ht="15">
      <c r="A179">
        <v>173</v>
      </c>
      <c r="B179" t="str">
        <f>"00367169"</f>
        <v>00367169</v>
      </c>
      <c r="C179" t="s">
        <v>7</v>
      </c>
    </row>
    <row r="180" spans="1:3" ht="15">
      <c r="A180">
        <v>174</v>
      </c>
      <c r="B180" t="str">
        <f>"00382695"</f>
        <v>00382695</v>
      </c>
      <c r="C180" t="s">
        <v>7</v>
      </c>
    </row>
    <row r="181" spans="1:3" ht="15">
      <c r="A181">
        <v>175</v>
      </c>
      <c r="B181" t="str">
        <f>"00375827"</f>
        <v>00375827</v>
      </c>
      <c r="C181" t="s">
        <v>7</v>
      </c>
    </row>
    <row r="182" spans="1:3" ht="15">
      <c r="A182">
        <v>176</v>
      </c>
      <c r="B182" t="str">
        <f>"00417368"</f>
        <v>00417368</v>
      </c>
      <c r="C182" t="s">
        <v>10</v>
      </c>
    </row>
    <row r="183" spans="1:3" ht="15">
      <c r="A183">
        <v>177</v>
      </c>
      <c r="B183" t="str">
        <f>"00392724"</f>
        <v>00392724</v>
      </c>
      <c r="C183" t="s">
        <v>7</v>
      </c>
    </row>
    <row r="184" spans="1:3" ht="15">
      <c r="A184">
        <v>178</v>
      </c>
      <c r="B184" t="str">
        <f>"00423291"</f>
        <v>00423291</v>
      </c>
      <c r="C184" t="s">
        <v>8</v>
      </c>
    </row>
    <row r="185" spans="1:3" ht="15">
      <c r="A185">
        <v>179</v>
      </c>
      <c r="B185" t="str">
        <f>"00250467"</f>
        <v>00250467</v>
      </c>
      <c r="C185" t="s">
        <v>10</v>
      </c>
    </row>
    <row r="186" spans="1:3" ht="15">
      <c r="A186">
        <v>180</v>
      </c>
      <c r="B186" t="str">
        <f>"00370861"</f>
        <v>00370861</v>
      </c>
      <c r="C186" t="s">
        <v>8</v>
      </c>
    </row>
    <row r="187" spans="1:3" ht="15">
      <c r="A187">
        <v>181</v>
      </c>
      <c r="B187" t="str">
        <f>"00377050"</f>
        <v>00377050</v>
      </c>
      <c r="C187" t="s">
        <v>7</v>
      </c>
    </row>
    <row r="188" spans="1:3" ht="15">
      <c r="A188">
        <v>182</v>
      </c>
      <c r="B188" t="str">
        <f>"201405001314"</f>
        <v>201405001314</v>
      </c>
      <c r="C188" t="s">
        <v>8</v>
      </c>
    </row>
    <row r="189" spans="1:3" ht="15">
      <c r="A189">
        <v>183</v>
      </c>
      <c r="B189" t="str">
        <f>"00418390"</f>
        <v>00418390</v>
      </c>
      <c r="C189" t="s">
        <v>7</v>
      </c>
    </row>
    <row r="190" spans="1:3" ht="15">
      <c r="A190">
        <v>184</v>
      </c>
      <c r="B190" t="str">
        <f>"00364283"</f>
        <v>00364283</v>
      </c>
      <c r="C190" t="s">
        <v>10</v>
      </c>
    </row>
    <row r="191" spans="1:3" ht="15">
      <c r="A191">
        <v>185</v>
      </c>
      <c r="B191" t="str">
        <f>"00256930"</f>
        <v>00256930</v>
      </c>
      <c r="C191" t="s">
        <v>8</v>
      </c>
    </row>
    <row r="192" spans="1:3" ht="15">
      <c r="A192">
        <v>186</v>
      </c>
      <c r="B192" t="str">
        <f>"00418038"</f>
        <v>00418038</v>
      </c>
      <c r="C192" t="s">
        <v>8</v>
      </c>
    </row>
    <row r="193" spans="1:3" ht="15">
      <c r="A193">
        <v>187</v>
      </c>
      <c r="B193" t="str">
        <f>"00372243"</f>
        <v>00372243</v>
      </c>
      <c r="C193" t="s">
        <v>8</v>
      </c>
    </row>
    <row r="194" spans="1:3" ht="15">
      <c r="A194">
        <v>188</v>
      </c>
      <c r="B194" t="str">
        <f>"00320844"</f>
        <v>00320844</v>
      </c>
      <c r="C194" t="s">
        <v>10</v>
      </c>
    </row>
    <row r="195" spans="1:3" ht="15">
      <c r="A195">
        <v>189</v>
      </c>
      <c r="B195" t="str">
        <f>"00402176"</f>
        <v>00402176</v>
      </c>
      <c r="C195" t="s">
        <v>7</v>
      </c>
    </row>
    <row r="196" spans="1:3" ht="15">
      <c r="A196">
        <v>190</v>
      </c>
      <c r="B196" t="str">
        <f>"00334785"</f>
        <v>00334785</v>
      </c>
      <c r="C196" t="s">
        <v>8</v>
      </c>
    </row>
    <row r="197" spans="1:3" ht="15">
      <c r="A197">
        <v>191</v>
      </c>
      <c r="B197" t="str">
        <f>"00418421"</f>
        <v>00418421</v>
      </c>
      <c r="C197" t="s">
        <v>10</v>
      </c>
    </row>
    <row r="198" spans="1:3" ht="15">
      <c r="A198">
        <v>192</v>
      </c>
      <c r="B198" t="str">
        <f>"00380525"</f>
        <v>00380525</v>
      </c>
      <c r="C198" t="s">
        <v>10</v>
      </c>
    </row>
    <row r="199" spans="1:3" ht="15">
      <c r="A199">
        <v>193</v>
      </c>
      <c r="B199" t="str">
        <f>"00363990"</f>
        <v>00363990</v>
      </c>
      <c r="C199" t="s">
        <v>7</v>
      </c>
    </row>
    <row r="200" spans="1:3" ht="15">
      <c r="A200">
        <v>194</v>
      </c>
      <c r="B200" t="str">
        <f>"00385827"</f>
        <v>00385827</v>
      </c>
      <c r="C200" t="s">
        <v>8</v>
      </c>
    </row>
    <row r="201" spans="1:3" ht="15">
      <c r="A201">
        <v>195</v>
      </c>
      <c r="B201" t="str">
        <f>"00420568"</f>
        <v>00420568</v>
      </c>
      <c r="C201" t="s">
        <v>8</v>
      </c>
    </row>
    <row r="202" spans="1:3" ht="15">
      <c r="A202">
        <v>196</v>
      </c>
      <c r="B202" t="str">
        <f>"00406367"</f>
        <v>00406367</v>
      </c>
      <c r="C202" t="s">
        <v>7</v>
      </c>
    </row>
    <row r="203" spans="1:3" ht="15">
      <c r="A203">
        <v>197</v>
      </c>
      <c r="B203" t="str">
        <f>"00409217"</f>
        <v>00409217</v>
      </c>
      <c r="C203" t="s">
        <v>8</v>
      </c>
    </row>
    <row r="204" spans="1:3" ht="15">
      <c r="A204">
        <v>198</v>
      </c>
      <c r="B204" t="str">
        <f>"00403674"</f>
        <v>00403674</v>
      </c>
      <c r="C204" t="s">
        <v>8</v>
      </c>
    </row>
    <row r="205" spans="1:3" ht="15">
      <c r="A205">
        <v>199</v>
      </c>
      <c r="B205" t="str">
        <f>"00250492"</f>
        <v>00250492</v>
      </c>
      <c r="C205" t="s">
        <v>10</v>
      </c>
    </row>
    <row r="206" spans="1:3" ht="15">
      <c r="A206">
        <v>200</v>
      </c>
      <c r="B206" t="str">
        <f>"00422398"</f>
        <v>00422398</v>
      </c>
      <c r="C206" t="s">
        <v>7</v>
      </c>
    </row>
    <row r="207" spans="1:3" ht="15">
      <c r="A207">
        <v>201</v>
      </c>
      <c r="B207" t="str">
        <f>"00160469"</f>
        <v>00160469</v>
      </c>
      <c r="C207" t="s">
        <v>7</v>
      </c>
    </row>
    <row r="208" spans="1:3" ht="15">
      <c r="A208">
        <v>202</v>
      </c>
      <c r="B208" t="str">
        <f>"00368407"</f>
        <v>00368407</v>
      </c>
      <c r="C208" t="s">
        <v>7</v>
      </c>
    </row>
    <row r="209" spans="1:3" ht="15">
      <c r="A209">
        <v>203</v>
      </c>
      <c r="B209" t="str">
        <f>"201411001907"</f>
        <v>201411001907</v>
      </c>
      <c r="C209" t="s">
        <v>7</v>
      </c>
    </row>
    <row r="210" spans="1:3" ht="15">
      <c r="A210">
        <v>204</v>
      </c>
      <c r="B210" t="str">
        <f>"00346109"</f>
        <v>00346109</v>
      </c>
      <c r="C210" t="s">
        <v>10</v>
      </c>
    </row>
    <row r="211" spans="1:3" ht="15">
      <c r="A211">
        <v>205</v>
      </c>
      <c r="B211" t="str">
        <f>"201511035709"</f>
        <v>201511035709</v>
      </c>
      <c r="C211" t="s">
        <v>7</v>
      </c>
    </row>
    <row r="212" spans="1:3" ht="15">
      <c r="A212">
        <v>206</v>
      </c>
      <c r="B212" t="str">
        <f>"00421364"</f>
        <v>00421364</v>
      </c>
      <c r="C212" t="s">
        <v>7</v>
      </c>
    </row>
    <row r="213" spans="1:3" ht="15">
      <c r="A213">
        <v>207</v>
      </c>
      <c r="B213" t="str">
        <f>"00360427"</f>
        <v>00360427</v>
      </c>
      <c r="C213" t="s">
        <v>10</v>
      </c>
    </row>
    <row r="214" spans="1:3" ht="15">
      <c r="A214">
        <v>208</v>
      </c>
      <c r="B214" t="str">
        <f>"00392814"</f>
        <v>00392814</v>
      </c>
      <c r="C214" t="s">
        <v>10</v>
      </c>
    </row>
    <row r="215" spans="1:3" ht="15">
      <c r="A215">
        <v>209</v>
      </c>
      <c r="B215" t="str">
        <f>"00404358"</f>
        <v>00404358</v>
      </c>
      <c r="C215" t="s">
        <v>10</v>
      </c>
    </row>
    <row r="216" spans="1:3" ht="15">
      <c r="A216">
        <v>210</v>
      </c>
      <c r="B216" t="str">
        <f>"00386063"</f>
        <v>00386063</v>
      </c>
      <c r="C216" t="s">
        <v>7</v>
      </c>
    </row>
    <row r="217" spans="1:3" ht="15">
      <c r="A217">
        <v>211</v>
      </c>
      <c r="B217" t="str">
        <f>"00415413"</f>
        <v>00415413</v>
      </c>
      <c r="C217" t="s">
        <v>10</v>
      </c>
    </row>
    <row r="218" spans="1:3" ht="15">
      <c r="A218">
        <v>212</v>
      </c>
      <c r="B218" t="str">
        <f>"00404182"</f>
        <v>00404182</v>
      </c>
      <c r="C218" t="s">
        <v>7</v>
      </c>
    </row>
    <row r="219" spans="1:3" ht="15">
      <c r="A219">
        <v>213</v>
      </c>
      <c r="B219" t="str">
        <f>"00418405"</f>
        <v>00418405</v>
      </c>
      <c r="C219" t="s">
        <v>9</v>
      </c>
    </row>
    <row r="220" spans="1:3" ht="15">
      <c r="A220">
        <v>214</v>
      </c>
      <c r="B220" t="str">
        <f>"00408190"</f>
        <v>00408190</v>
      </c>
      <c r="C220" t="s">
        <v>7</v>
      </c>
    </row>
    <row r="221" spans="1:3" ht="15">
      <c r="A221">
        <v>215</v>
      </c>
      <c r="B221" t="str">
        <f>"00408406"</f>
        <v>00408406</v>
      </c>
      <c r="C221" t="s">
        <v>8</v>
      </c>
    </row>
    <row r="222" spans="1:3" ht="15">
      <c r="A222">
        <v>216</v>
      </c>
      <c r="B222" t="str">
        <f>"00361568"</f>
        <v>00361568</v>
      </c>
      <c r="C222" t="s">
        <v>10</v>
      </c>
    </row>
    <row r="223" spans="1:3" ht="15">
      <c r="A223">
        <v>217</v>
      </c>
      <c r="B223" t="str">
        <f>"00384719"</f>
        <v>00384719</v>
      </c>
      <c r="C223" t="s">
        <v>8</v>
      </c>
    </row>
    <row r="224" spans="1:3" ht="15">
      <c r="A224">
        <v>218</v>
      </c>
      <c r="B224" t="str">
        <f>"00398004"</f>
        <v>00398004</v>
      </c>
      <c r="C224" t="s">
        <v>8</v>
      </c>
    </row>
    <row r="225" spans="1:3" ht="15">
      <c r="A225">
        <v>219</v>
      </c>
      <c r="B225" t="str">
        <f>"00385564"</f>
        <v>00385564</v>
      </c>
      <c r="C225" t="s">
        <v>10</v>
      </c>
    </row>
    <row r="226" spans="1:3" ht="15">
      <c r="A226">
        <v>220</v>
      </c>
      <c r="B226" t="str">
        <f>"00418519"</f>
        <v>00418519</v>
      </c>
      <c r="C226" t="s">
        <v>10</v>
      </c>
    </row>
    <row r="227" spans="1:3" ht="15">
      <c r="A227">
        <v>221</v>
      </c>
      <c r="B227" t="str">
        <f>"00420149"</f>
        <v>00420149</v>
      </c>
      <c r="C227" t="s">
        <v>8</v>
      </c>
    </row>
    <row r="228" spans="1:3" ht="15">
      <c r="A228">
        <v>222</v>
      </c>
      <c r="B228" t="str">
        <f>"201512004593"</f>
        <v>201512004593</v>
      </c>
      <c r="C228" t="s">
        <v>6</v>
      </c>
    </row>
    <row r="229" spans="1:3" ht="15">
      <c r="A229">
        <v>223</v>
      </c>
      <c r="B229" t="str">
        <f>"00391635"</f>
        <v>00391635</v>
      </c>
      <c r="C229" t="s">
        <v>8</v>
      </c>
    </row>
    <row r="230" spans="1:3" ht="15">
      <c r="A230">
        <v>224</v>
      </c>
      <c r="B230" t="str">
        <f>"00381611"</f>
        <v>00381611</v>
      </c>
      <c r="C230" t="s">
        <v>10</v>
      </c>
    </row>
    <row r="231" spans="1:3" ht="15">
      <c r="A231">
        <v>225</v>
      </c>
      <c r="B231" t="str">
        <f>"00369064"</f>
        <v>00369064</v>
      </c>
      <c r="C231" t="s">
        <v>7</v>
      </c>
    </row>
    <row r="232" spans="1:3" ht="15">
      <c r="A232">
        <v>226</v>
      </c>
      <c r="B232" t="str">
        <f>"00346756"</f>
        <v>00346756</v>
      </c>
      <c r="C232" t="s">
        <v>7</v>
      </c>
    </row>
    <row r="233" spans="1:3" ht="15">
      <c r="A233">
        <v>227</v>
      </c>
      <c r="B233" t="str">
        <f>"201502000819"</f>
        <v>201502000819</v>
      </c>
      <c r="C233" t="s">
        <v>10</v>
      </c>
    </row>
    <row r="234" spans="1:3" ht="15">
      <c r="A234">
        <v>228</v>
      </c>
      <c r="B234" t="str">
        <f>"00340694"</f>
        <v>00340694</v>
      </c>
      <c r="C234" t="s">
        <v>10</v>
      </c>
    </row>
    <row r="235" spans="1:3" ht="15">
      <c r="A235">
        <v>229</v>
      </c>
      <c r="B235" t="str">
        <f>"00388410"</f>
        <v>00388410</v>
      </c>
      <c r="C235" t="s">
        <v>10</v>
      </c>
    </row>
    <row r="236" spans="1:3" ht="15">
      <c r="A236">
        <v>230</v>
      </c>
      <c r="B236" t="str">
        <f>"00406488"</f>
        <v>00406488</v>
      </c>
      <c r="C236" t="s">
        <v>7</v>
      </c>
    </row>
    <row r="237" spans="1:3" ht="15">
      <c r="A237">
        <v>231</v>
      </c>
      <c r="B237" t="str">
        <f>"00396219"</f>
        <v>00396219</v>
      </c>
      <c r="C237" t="s">
        <v>10</v>
      </c>
    </row>
    <row r="238" spans="1:3" ht="15">
      <c r="A238">
        <v>232</v>
      </c>
      <c r="B238" t="str">
        <f>"00418809"</f>
        <v>00418809</v>
      </c>
      <c r="C238" t="s">
        <v>8</v>
      </c>
    </row>
    <row r="239" spans="1:3" ht="15">
      <c r="A239">
        <v>233</v>
      </c>
      <c r="B239" t="str">
        <f>"00384082"</f>
        <v>00384082</v>
      </c>
      <c r="C239" t="s">
        <v>10</v>
      </c>
    </row>
    <row r="240" spans="1:3" ht="15">
      <c r="A240">
        <v>234</v>
      </c>
      <c r="B240" t="str">
        <f>"00409241"</f>
        <v>00409241</v>
      </c>
      <c r="C240" t="s">
        <v>7</v>
      </c>
    </row>
    <row r="241" spans="1:3" ht="15">
      <c r="A241">
        <v>235</v>
      </c>
      <c r="B241" t="str">
        <f>"00203495"</f>
        <v>00203495</v>
      </c>
      <c r="C241" t="s">
        <v>7</v>
      </c>
    </row>
    <row r="242" spans="1:3" ht="15">
      <c r="A242">
        <v>236</v>
      </c>
      <c r="B242" t="str">
        <f>"00236623"</f>
        <v>00236623</v>
      </c>
      <c r="C242" t="s">
        <v>7</v>
      </c>
    </row>
    <row r="243" spans="1:3" ht="15">
      <c r="A243">
        <v>237</v>
      </c>
      <c r="B243" t="str">
        <f>"201402011837"</f>
        <v>201402011837</v>
      </c>
      <c r="C243" t="s">
        <v>7</v>
      </c>
    </row>
    <row r="244" spans="1:3" ht="15">
      <c r="A244">
        <v>238</v>
      </c>
      <c r="B244" t="str">
        <f>"00342798"</f>
        <v>00342798</v>
      </c>
      <c r="C244" t="s">
        <v>8</v>
      </c>
    </row>
    <row r="245" spans="1:3" ht="15">
      <c r="A245">
        <v>239</v>
      </c>
      <c r="B245" t="str">
        <f>"00368361"</f>
        <v>00368361</v>
      </c>
      <c r="C245" t="s">
        <v>10</v>
      </c>
    </row>
    <row r="246" spans="1:3" ht="15">
      <c r="A246">
        <v>240</v>
      </c>
      <c r="B246" t="str">
        <f>"00250639"</f>
        <v>00250639</v>
      </c>
      <c r="C246" t="s">
        <v>10</v>
      </c>
    </row>
    <row r="247" spans="1:3" ht="15">
      <c r="A247">
        <v>241</v>
      </c>
      <c r="B247" t="str">
        <f>"00415786"</f>
        <v>00415786</v>
      </c>
      <c r="C247" t="s">
        <v>10</v>
      </c>
    </row>
    <row r="248" spans="1:3" ht="15">
      <c r="A248">
        <v>242</v>
      </c>
      <c r="B248" t="str">
        <f>"00407386"</f>
        <v>00407386</v>
      </c>
      <c r="C248" t="s">
        <v>7</v>
      </c>
    </row>
    <row r="249" spans="1:3" ht="15">
      <c r="A249">
        <v>243</v>
      </c>
      <c r="B249" t="str">
        <f>"00202602"</f>
        <v>00202602</v>
      </c>
      <c r="C249" t="s">
        <v>10</v>
      </c>
    </row>
    <row r="250" spans="1:3" ht="15">
      <c r="A250">
        <v>244</v>
      </c>
      <c r="B250" t="str">
        <f>"00339253"</f>
        <v>00339253</v>
      </c>
      <c r="C250" t="s">
        <v>10</v>
      </c>
    </row>
    <row r="251" spans="1:3" ht="15">
      <c r="A251">
        <v>245</v>
      </c>
      <c r="B251" t="str">
        <f>"00401596"</f>
        <v>00401596</v>
      </c>
      <c r="C251" t="s">
        <v>8</v>
      </c>
    </row>
    <row r="252" spans="1:3" ht="15">
      <c r="A252">
        <v>246</v>
      </c>
      <c r="B252" t="str">
        <f>"00382437"</f>
        <v>00382437</v>
      </c>
      <c r="C252" t="s">
        <v>10</v>
      </c>
    </row>
    <row r="253" spans="1:3" ht="15">
      <c r="A253">
        <v>247</v>
      </c>
      <c r="B253" t="str">
        <f>"00251895"</f>
        <v>00251895</v>
      </c>
      <c r="C253" t="s">
        <v>10</v>
      </c>
    </row>
    <row r="254" spans="1:3" ht="15">
      <c r="A254">
        <v>248</v>
      </c>
      <c r="B254" t="str">
        <f>"201412001575"</f>
        <v>201412001575</v>
      </c>
      <c r="C254" t="s">
        <v>7</v>
      </c>
    </row>
    <row r="255" spans="1:3" ht="15">
      <c r="A255">
        <v>249</v>
      </c>
      <c r="B255" t="str">
        <f>"00291270"</f>
        <v>00291270</v>
      </c>
      <c r="C255" t="s">
        <v>8</v>
      </c>
    </row>
    <row r="256" spans="1:3" ht="15">
      <c r="A256">
        <v>250</v>
      </c>
      <c r="B256" t="str">
        <f>"00411431"</f>
        <v>00411431</v>
      </c>
      <c r="C256" t="s">
        <v>7</v>
      </c>
    </row>
    <row r="257" spans="1:3" ht="15">
      <c r="A257">
        <v>251</v>
      </c>
      <c r="B257" t="str">
        <f>"00402572"</f>
        <v>00402572</v>
      </c>
      <c r="C257" t="s">
        <v>10</v>
      </c>
    </row>
    <row r="258" spans="1:3" ht="15">
      <c r="A258">
        <v>252</v>
      </c>
      <c r="B258" t="str">
        <f>"00396089"</f>
        <v>00396089</v>
      </c>
      <c r="C258" t="s">
        <v>10</v>
      </c>
    </row>
    <row r="259" spans="1:3" ht="15">
      <c r="A259">
        <v>253</v>
      </c>
      <c r="B259" t="str">
        <f>"00408432"</f>
        <v>00408432</v>
      </c>
      <c r="C259" t="s">
        <v>8</v>
      </c>
    </row>
    <row r="260" spans="1:3" ht="15">
      <c r="A260">
        <v>254</v>
      </c>
      <c r="B260" t="str">
        <f>"201510004688"</f>
        <v>201510004688</v>
      </c>
      <c r="C260" t="s">
        <v>7</v>
      </c>
    </row>
    <row r="261" spans="1:3" ht="15">
      <c r="A261">
        <v>255</v>
      </c>
      <c r="B261" t="str">
        <f>"00369309"</f>
        <v>00369309</v>
      </c>
      <c r="C261" t="s">
        <v>7</v>
      </c>
    </row>
    <row r="262" spans="1:3" ht="15">
      <c r="A262">
        <v>256</v>
      </c>
      <c r="B262" t="str">
        <f>"00420907"</f>
        <v>00420907</v>
      </c>
      <c r="C262" t="s">
        <v>7</v>
      </c>
    </row>
    <row r="263" spans="1:3" ht="15">
      <c r="A263">
        <v>257</v>
      </c>
      <c r="B263" t="str">
        <f>"00374981"</f>
        <v>00374981</v>
      </c>
      <c r="C263" t="s">
        <v>10</v>
      </c>
    </row>
    <row r="264" spans="1:3" ht="15">
      <c r="A264">
        <v>258</v>
      </c>
      <c r="B264" t="str">
        <f>"201511017132"</f>
        <v>201511017132</v>
      </c>
      <c r="C264" t="s">
        <v>7</v>
      </c>
    </row>
    <row r="265" spans="1:3" ht="15">
      <c r="A265">
        <v>259</v>
      </c>
      <c r="B265" t="str">
        <f>"00385485"</f>
        <v>00385485</v>
      </c>
      <c r="C265" t="s">
        <v>7</v>
      </c>
    </row>
    <row r="266" spans="1:3" ht="15">
      <c r="A266">
        <v>260</v>
      </c>
      <c r="B266" t="str">
        <f>"00396194"</f>
        <v>00396194</v>
      </c>
      <c r="C266" t="s">
        <v>8</v>
      </c>
    </row>
    <row r="267" spans="1:3" ht="15">
      <c r="A267">
        <v>261</v>
      </c>
      <c r="B267" t="str">
        <f>"00415886"</f>
        <v>00415886</v>
      </c>
      <c r="C267" t="s">
        <v>8</v>
      </c>
    </row>
    <row r="268" spans="1:3" ht="15">
      <c r="A268">
        <v>262</v>
      </c>
      <c r="B268" t="str">
        <f>"00286419"</f>
        <v>00286419</v>
      </c>
      <c r="C268" t="s">
        <v>8</v>
      </c>
    </row>
    <row r="269" spans="1:3" ht="15">
      <c r="A269">
        <v>263</v>
      </c>
      <c r="B269" t="str">
        <f>"00380716"</f>
        <v>00380716</v>
      </c>
      <c r="C269" t="s">
        <v>8</v>
      </c>
    </row>
    <row r="270" spans="1:3" ht="15">
      <c r="A270">
        <v>264</v>
      </c>
      <c r="B270" t="str">
        <f>"00409278"</f>
        <v>00409278</v>
      </c>
      <c r="C270" t="s">
        <v>8</v>
      </c>
    </row>
    <row r="271" spans="1:3" ht="15">
      <c r="A271">
        <v>265</v>
      </c>
      <c r="B271" t="str">
        <f>"00089280"</f>
        <v>00089280</v>
      </c>
      <c r="C271" t="s">
        <v>7</v>
      </c>
    </row>
    <row r="272" spans="1:3" ht="15">
      <c r="A272">
        <v>266</v>
      </c>
      <c r="B272" t="str">
        <f>"00292101"</f>
        <v>00292101</v>
      </c>
      <c r="C272" t="s">
        <v>10</v>
      </c>
    </row>
    <row r="273" spans="1:3" ht="15">
      <c r="A273">
        <v>267</v>
      </c>
      <c r="B273" t="str">
        <f>"00246160"</f>
        <v>00246160</v>
      </c>
      <c r="C273" t="s">
        <v>10</v>
      </c>
    </row>
    <row r="274" spans="1:3" ht="15">
      <c r="A274">
        <v>268</v>
      </c>
      <c r="B274" t="str">
        <f>"00410312"</f>
        <v>00410312</v>
      </c>
      <c r="C274" t="s">
        <v>7</v>
      </c>
    </row>
    <row r="275" spans="1:3" ht="15">
      <c r="A275">
        <v>269</v>
      </c>
      <c r="B275" t="str">
        <f>"00417373"</f>
        <v>00417373</v>
      </c>
      <c r="C275" t="s">
        <v>10</v>
      </c>
    </row>
    <row r="276" spans="1:3" ht="15">
      <c r="A276">
        <v>270</v>
      </c>
      <c r="B276" t="str">
        <f>"00415803"</f>
        <v>00415803</v>
      </c>
      <c r="C276" t="s">
        <v>6</v>
      </c>
    </row>
    <row r="277" spans="1:3" ht="15">
      <c r="A277">
        <v>271</v>
      </c>
      <c r="B277" t="str">
        <f>"00420791"</f>
        <v>00420791</v>
      </c>
      <c r="C277" t="s">
        <v>7</v>
      </c>
    </row>
    <row r="278" spans="1:3" ht="15">
      <c r="A278">
        <v>272</v>
      </c>
      <c r="B278" t="str">
        <f>"00398325"</f>
        <v>00398325</v>
      </c>
      <c r="C278" t="s">
        <v>7</v>
      </c>
    </row>
    <row r="279" spans="1:3" ht="15">
      <c r="A279">
        <v>273</v>
      </c>
      <c r="B279" t="str">
        <f>"00396307"</f>
        <v>00396307</v>
      </c>
      <c r="C279" t="s">
        <v>8</v>
      </c>
    </row>
    <row r="280" spans="1:3" ht="15">
      <c r="A280">
        <v>274</v>
      </c>
      <c r="B280" t="str">
        <f>"00374088"</f>
        <v>00374088</v>
      </c>
      <c r="C280" t="s">
        <v>6</v>
      </c>
    </row>
    <row r="281" spans="1:3" ht="15">
      <c r="A281">
        <v>275</v>
      </c>
      <c r="B281" t="str">
        <f>"00399434"</f>
        <v>00399434</v>
      </c>
      <c r="C281" t="s">
        <v>8</v>
      </c>
    </row>
    <row r="282" spans="1:3" ht="15">
      <c r="A282">
        <v>276</v>
      </c>
      <c r="B282" t="str">
        <f>"00252591"</f>
        <v>00252591</v>
      </c>
      <c r="C282" t="s">
        <v>8</v>
      </c>
    </row>
    <row r="283" spans="1:3" ht="15">
      <c r="A283">
        <v>277</v>
      </c>
      <c r="B283" t="str">
        <f>"00330038"</f>
        <v>00330038</v>
      </c>
      <c r="C283" t="s">
        <v>8</v>
      </c>
    </row>
    <row r="284" spans="1:3" ht="15">
      <c r="A284">
        <v>278</v>
      </c>
      <c r="B284" t="str">
        <f>"00370252"</f>
        <v>00370252</v>
      </c>
      <c r="C284" t="s">
        <v>7</v>
      </c>
    </row>
    <row r="285" spans="1:3" ht="15">
      <c r="A285">
        <v>279</v>
      </c>
      <c r="B285" t="str">
        <f>"00239348"</f>
        <v>00239348</v>
      </c>
      <c r="C285" t="s">
        <v>7</v>
      </c>
    </row>
    <row r="286" spans="1:3" ht="15">
      <c r="A286">
        <v>280</v>
      </c>
      <c r="B286" t="str">
        <f>"00185265"</f>
        <v>00185265</v>
      </c>
      <c r="C286" t="s">
        <v>7</v>
      </c>
    </row>
    <row r="287" spans="1:3" ht="15">
      <c r="A287">
        <v>281</v>
      </c>
      <c r="B287" t="str">
        <f>"00329680"</f>
        <v>00329680</v>
      </c>
      <c r="C287" t="s">
        <v>7</v>
      </c>
    </row>
    <row r="288" spans="1:3" ht="15">
      <c r="A288">
        <v>282</v>
      </c>
      <c r="B288" t="str">
        <f>"00411358"</f>
        <v>00411358</v>
      </c>
      <c r="C288" t="s">
        <v>7</v>
      </c>
    </row>
    <row r="289" spans="1:3" ht="15">
      <c r="A289">
        <v>283</v>
      </c>
      <c r="B289" t="str">
        <f>"00393696"</f>
        <v>00393696</v>
      </c>
      <c r="C289" t="s">
        <v>8</v>
      </c>
    </row>
    <row r="290" spans="1:3" ht="15">
      <c r="A290">
        <v>284</v>
      </c>
      <c r="B290" t="str">
        <f>"00367043"</f>
        <v>00367043</v>
      </c>
      <c r="C290" t="s">
        <v>10</v>
      </c>
    </row>
    <row r="291" spans="1:3" ht="15">
      <c r="A291">
        <v>285</v>
      </c>
      <c r="B291" t="str">
        <f>"00367124"</f>
        <v>00367124</v>
      </c>
      <c r="C291" t="s">
        <v>10</v>
      </c>
    </row>
    <row r="292" spans="1:3" ht="15">
      <c r="A292">
        <v>286</v>
      </c>
      <c r="B292" t="str">
        <f>"00257855"</f>
        <v>00257855</v>
      </c>
      <c r="C292" t="s">
        <v>8</v>
      </c>
    </row>
    <row r="293" spans="1:3" ht="15">
      <c r="A293">
        <v>287</v>
      </c>
      <c r="B293" t="str">
        <f>"00142473"</f>
        <v>00142473</v>
      </c>
      <c r="C293" t="s">
        <v>7</v>
      </c>
    </row>
    <row r="294" spans="1:3" ht="15">
      <c r="A294">
        <v>288</v>
      </c>
      <c r="B294" t="str">
        <f>"00417712"</f>
        <v>00417712</v>
      </c>
      <c r="C294" t="s">
        <v>7</v>
      </c>
    </row>
    <row r="295" spans="1:3" ht="15">
      <c r="A295">
        <v>289</v>
      </c>
      <c r="B295" t="str">
        <f>"00423793"</f>
        <v>00423793</v>
      </c>
      <c r="C295" t="s">
        <v>7</v>
      </c>
    </row>
    <row r="296" spans="1:3" ht="15">
      <c r="A296">
        <v>290</v>
      </c>
      <c r="B296" t="str">
        <f>"00404136"</f>
        <v>00404136</v>
      </c>
      <c r="C296" t="s">
        <v>7</v>
      </c>
    </row>
    <row r="297" spans="1:3" ht="15">
      <c r="A297">
        <v>291</v>
      </c>
      <c r="B297" t="str">
        <f>"00396500"</f>
        <v>00396500</v>
      </c>
      <c r="C297" t="s">
        <v>10</v>
      </c>
    </row>
    <row r="298" spans="1:3" ht="15">
      <c r="A298">
        <v>292</v>
      </c>
      <c r="B298" t="str">
        <f>"201511007057"</f>
        <v>201511007057</v>
      </c>
      <c r="C298" t="s">
        <v>7</v>
      </c>
    </row>
    <row r="299" spans="1:3" ht="15">
      <c r="A299">
        <v>293</v>
      </c>
      <c r="B299" t="str">
        <f>"00416735"</f>
        <v>00416735</v>
      </c>
      <c r="C299" t="s">
        <v>10</v>
      </c>
    </row>
    <row r="300" spans="1:3" ht="15">
      <c r="A300">
        <v>294</v>
      </c>
      <c r="B300" t="str">
        <f>"00399593"</f>
        <v>00399593</v>
      </c>
      <c r="C300" t="s">
        <v>10</v>
      </c>
    </row>
    <row r="301" spans="1:3" ht="15">
      <c r="A301">
        <v>295</v>
      </c>
      <c r="B301" t="str">
        <f>"00332266"</f>
        <v>00332266</v>
      </c>
      <c r="C301" t="s">
        <v>7</v>
      </c>
    </row>
    <row r="302" spans="1:3" ht="15">
      <c r="A302">
        <v>296</v>
      </c>
      <c r="B302" t="str">
        <f>"00341823"</f>
        <v>00341823</v>
      </c>
      <c r="C302" t="s">
        <v>10</v>
      </c>
    </row>
    <row r="303" spans="1:3" ht="15">
      <c r="A303">
        <v>297</v>
      </c>
      <c r="B303" t="str">
        <f>"00420445"</f>
        <v>00420445</v>
      </c>
      <c r="C303" t="s">
        <v>8</v>
      </c>
    </row>
    <row r="304" spans="1:3" ht="15">
      <c r="A304">
        <v>298</v>
      </c>
      <c r="B304" t="str">
        <f>"00404036"</f>
        <v>00404036</v>
      </c>
      <c r="C304" t="s">
        <v>8</v>
      </c>
    </row>
    <row r="305" spans="1:3" ht="15">
      <c r="A305">
        <v>299</v>
      </c>
      <c r="B305" t="str">
        <f>"00410801"</f>
        <v>00410801</v>
      </c>
      <c r="C305" t="s">
        <v>7</v>
      </c>
    </row>
    <row r="306" spans="1:3" ht="15">
      <c r="A306">
        <v>300</v>
      </c>
      <c r="B306" t="str">
        <f>"00420828"</f>
        <v>00420828</v>
      </c>
      <c r="C306" t="s">
        <v>8</v>
      </c>
    </row>
    <row r="307" spans="1:3" ht="15">
      <c r="A307">
        <v>301</v>
      </c>
      <c r="B307" t="str">
        <f>"00271343"</f>
        <v>00271343</v>
      </c>
      <c r="C307" t="s">
        <v>9</v>
      </c>
    </row>
    <row r="308" spans="1:3" ht="15">
      <c r="A308">
        <v>302</v>
      </c>
      <c r="B308" t="str">
        <f>"201511015389"</f>
        <v>201511015389</v>
      </c>
      <c r="C308" t="s">
        <v>7</v>
      </c>
    </row>
    <row r="309" spans="1:3" ht="15">
      <c r="A309">
        <v>303</v>
      </c>
      <c r="B309" t="str">
        <f>"00385326"</f>
        <v>00385326</v>
      </c>
      <c r="C309" t="s">
        <v>7</v>
      </c>
    </row>
    <row r="310" spans="1:3" ht="15">
      <c r="A310">
        <v>304</v>
      </c>
      <c r="B310" t="str">
        <f>"00421013"</f>
        <v>00421013</v>
      </c>
      <c r="C310" t="s">
        <v>7</v>
      </c>
    </row>
    <row r="311" spans="1:3" ht="15">
      <c r="A311">
        <v>305</v>
      </c>
      <c r="B311" t="str">
        <f>"00382073"</f>
        <v>00382073</v>
      </c>
      <c r="C311" t="s">
        <v>10</v>
      </c>
    </row>
    <row r="312" spans="1:3" ht="15">
      <c r="A312">
        <v>306</v>
      </c>
      <c r="B312" t="str">
        <f>"00381141"</f>
        <v>00381141</v>
      </c>
      <c r="C312" t="s">
        <v>8</v>
      </c>
    </row>
    <row r="313" spans="1:3" ht="15">
      <c r="A313">
        <v>307</v>
      </c>
      <c r="B313" t="str">
        <f>"201511017686"</f>
        <v>201511017686</v>
      </c>
      <c r="C313" t="s">
        <v>7</v>
      </c>
    </row>
    <row r="314" spans="1:3" ht="15">
      <c r="A314">
        <v>308</v>
      </c>
      <c r="B314" t="str">
        <f>"00035174"</f>
        <v>00035174</v>
      </c>
      <c r="C314" t="s">
        <v>7</v>
      </c>
    </row>
    <row r="315" spans="1:3" ht="15">
      <c r="A315">
        <v>309</v>
      </c>
      <c r="B315" t="str">
        <f>"00404783"</f>
        <v>00404783</v>
      </c>
      <c r="C315" t="s">
        <v>8</v>
      </c>
    </row>
    <row r="316" spans="1:3" ht="15">
      <c r="A316">
        <v>310</v>
      </c>
      <c r="B316" t="str">
        <f>"201410003411"</f>
        <v>201410003411</v>
      </c>
      <c r="C316" t="s">
        <v>7</v>
      </c>
    </row>
    <row r="317" spans="1:3" ht="15">
      <c r="A317">
        <v>311</v>
      </c>
      <c r="B317" t="str">
        <f>"00397542"</f>
        <v>00397542</v>
      </c>
      <c r="C317" t="s">
        <v>7</v>
      </c>
    </row>
    <row r="318" spans="1:3" ht="15">
      <c r="A318">
        <v>312</v>
      </c>
      <c r="B318" t="str">
        <f>"200904000261"</f>
        <v>200904000261</v>
      </c>
      <c r="C318" t="s">
        <v>7</v>
      </c>
    </row>
    <row r="319" spans="1:3" ht="15">
      <c r="A319">
        <v>313</v>
      </c>
      <c r="B319" t="str">
        <f>"00258390"</f>
        <v>00258390</v>
      </c>
      <c r="C319" t="s">
        <v>7</v>
      </c>
    </row>
    <row r="320" spans="1:3" ht="15">
      <c r="A320">
        <v>314</v>
      </c>
      <c r="B320" t="str">
        <f>"00418446"</f>
        <v>00418446</v>
      </c>
      <c r="C320" t="s">
        <v>10</v>
      </c>
    </row>
    <row r="321" spans="1:3" ht="15">
      <c r="A321">
        <v>315</v>
      </c>
      <c r="B321" t="str">
        <f>"00285231"</f>
        <v>00285231</v>
      </c>
      <c r="C321" t="s">
        <v>8</v>
      </c>
    </row>
    <row r="322" spans="1:3" ht="15">
      <c r="A322">
        <v>316</v>
      </c>
      <c r="B322" t="str">
        <f>"00420604"</f>
        <v>00420604</v>
      </c>
      <c r="C322" t="s">
        <v>7</v>
      </c>
    </row>
    <row r="323" spans="1:3" ht="15">
      <c r="A323">
        <v>317</v>
      </c>
      <c r="B323" t="str">
        <f>"00419918"</f>
        <v>00419918</v>
      </c>
      <c r="C323" t="s">
        <v>8</v>
      </c>
    </row>
    <row r="324" spans="1:3" ht="15">
      <c r="A324">
        <v>318</v>
      </c>
      <c r="B324" t="str">
        <f>"00405585"</f>
        <v>00405585</v>
      </c>
      <c r="C324" t="s">
        <v>7</v>
      </c>
    </row>
    <row r="325" spans="1:3" ht="15">
      <c r="A325">
        <v>319</v>
      </c>
      <c r="B325" t="str">
        <f>"00399047"</f>
        <v>00399047</v>
      </c>
      <c r="C325" t="s">
        <v>10</v>
      </c>
    </row>
    <row r="326" spans="1:3" ht="15">
      <c r="A326">
        <v>320</v>
      </c>
      <c r="B326" t="str">
        <f>"00402876"</f>
        <v>00402876</v>
      </c>
      <c r="C326" t="s">
        <v>6</v>
      </c>
    </row>
    <row r="327" spans="1:3" ht="15">
      <c r="A327">
        <v>321</v>
      </c>
      <c r="B327" t="str">
        <f>"00346847"</f>
        <v>00346847</v>
      </c>
      <c r="C327" t="s">
        <v>8</v>
      </c>
    </row>
    <row r="328" spans="1:3" ht="15">
      <c r="A328">
        <v>322</v>
      </c>
      <c r="B328" t="str">
        <f>"00371324"</f>
        <v>00371324</v>
      </c>
      <c r="C328" t="s">
        <v>6</v>
      </c>
    </row>
    <row r="329" spans="1:3" ht="15">
      <c r="A329">
        <v>323</v>
      </c>
      <c r="B329" t="str">
        <f>"00392679"</f>
        <v>00392679</v>
      </c>
      <c r="C329" t="s">
        <v>10</v>
      </c>
    </row>
    <row r="330" spans="1:3" ht="15">
      <c r="A330">
        <v>324</v>
      </c>
      <c r="B330" t="str">
        <f>"00401519"</f>
        <v>00401519</v>
      </c>
      <c r="C330" t="s">
        <v>8</v>
      </c>
    </row>
    <row r="331" spans="1:3" ht="15">
      <c r="A331">
        <v>325</v>
      </c>
      <c r="B331" t="str">
        <f>"00421585"</f>
        <v>00421585</v>
      </c>
      <c r="C331" t="s">
        <v>8</v>
      </c>
    </row>
    <row r="332" spans="1:3" ht="15">
      <c r="A332">
        <v>326</v>
      </c>
      <c r="B332" t="str">
        <f>"00398480"</f>
        <v>00398480</v>
      </c>
      <c r="C332" t="s">
        <v>7</v>
      </c>
    </row>
    <row r="333" spans="1:3" ht="15">
      <c r="A333">
        <v>327</v>
      </c>
      <c r="B333" t="str">
        <f>"00349885"</f>
        <v>00349885</v>
      </c>
      <c r="C333" t="s">
        <v>8</v>
      </c>
    </row>
    <row r="334" spans="1:3" ht="15">
      <c r="A334">
        <v>328</v>
      </c>
      <c r="B334" t="str">
        <f>"00404179"</f>
        <v>00404179</v>
      </c>
      <c r="C334" t="s">
        <v>7</v>
      </c>
    </row>
    <row r="335" spans="1:3" ht="15">
      <c r="A335">
        <v>329</v>
      </c>
      <c r="B335" t="str">
        <f>"00142814"</f>
        <v>00142814</v>
      </c>
      <c r="C335" t="s">
        <v>7</v>
      </c>
    </row>
    <row r="336" spans="1:3" ht="15">
      <c r="A336">
        <v>330</v>
      </c>
      <c r="B336" t="str">
        <f>"00392593"</f>
        <v>00392593</v>
      </c>
      <c r="C336" t="s">
        <v>10</v>
      </c>
    </row>
    <row r="337" spans="1:3" ht="15">
      <c r="A337">
        <v>331</v>
      </c>
      <c r="B337" t="str">
        <f>"00407755"</f>
        <v>00407755</v>
      </c>
      <c r="C337" t="s">
        <v>8</v>
      </c>
    </row>
    <row r="338" spans="1:3" ht="15">
      <c r="A338">
        <v>332</v>
      </c>
      <c r="B338" t="str">
        <f>"00270404"</f>
        <v>00270404</v>
      </c>
      <c r="C338" t="s">
        <v>7</v>
      </c>
    </row>
    <row r="339" spans="1:3" ht="15">
      <c r="A339">
        <v>333</v>
      </c>
      <c r="B339" t="str">
        <f>"00419368"</f>
        <v>00419368</v>
      </c>
      <c r="C339" t="s">
        <v>8</v>
      </c>
    </row>
    <row r="340" spans="1:3" ht="15">
      <c r="A340">
        <v>334</v>
      </c>
      <c r="B340" t="str">
        <f>"00074510"</f>
        <v>00074510</v>
      </c>
      <c r="C340" t="s">
        <v>6</v>
      </c>
    </row>
    <row r="341" spans="1:3" ht="15">
      <c r="A341">
        <v>335</v>
      </c>
      <c r="B341" t="str">
        <f>"00390187"</f>
        <v>00390187</v>
      </c>
      <c r="C341" t="s">
        <v>10</v>
      </c>
    </row>
    <row r="342" spans="1:3" ht="15">
      <c r="A342">
        <v>336</v>
      </c>
      <c r="B342" t="str">
        <f>"00330686"</f>
        <v>00330686</v>
      </c>
      <c r="C342" t="s">
        <v>8</v>
      </c>
    </row>
    <row r="343" spans="1:3" ht="15">
      <c r="A343">
        <v>337</v>
      </c>
      <c r="B343" t="str">
        <f>"00403752"</f>
        <v>00403752</v>
      </c>
      <c r="C343" t="s">
        <v>7</v>
      </c>
    </row>
    <row r="344" spans="1:3" ht="15">
      <c r="A344">
        <v>338</v>
      </c>
      <c r="B344" t="str">
        <f>"00227319"</f>
        <v>00227319</v>
      </c>
      <c r="C344" t="s">
        <v>7</v>
      </c>
    </row>
    <row r="345" spans="1:3" ht="15">
      <c r="A345">
        <v>339</v>
      </c>
      <c r="B345" t="str">
        <f>"00386533"</f>
        <v>00386533</v>
      </c>
      <c r="C345" t="s">
        <v>8</v>
      </c>
    </row>
    <row r="346" spans="1:3" ht="15">
      <c r="A346">
        <v>340</v>
      </c>
      <c r="B346" t="str">
        <f>"00423124"</f>
        <v>00423124</v>
      </c>
      <c r="C346" t="s">
        <v>7</v>
      </c>
    </row>
    <row r="347" spans="1:3" ht="15">
      <c r="A347">
        <v>341</v>
      </c>
      <c r="B347" t="str">
        <f>"00376754"</f>
        <v>00376754</v>
      </c>
      <c r="C347" t="s">
        <v>7</v>
      </c>
    </row>
    <row r="348" spans="1:3" ht="15">
      <c r="A348">
        <v>342</v>
      </c>
      <c r="B348" t="str">
        <f>"00421477"</f>
        <v>00421477</v>
      </c>
      <c r="C348" t="s">
        <v>10</v>
      </c>
    </row>
    <row r="349" spans="1:3" ht="15">
      <c r="A349">
        <v>343</v>
      </c>
      <c r="B349" t="str">
        <f>"00419016"</f>
        <v>00419016</v>
      </c>
      <c r="C349" t="s">
        <v>7</v>
      </c>
    </row>
    <row r="350" spans="1:3" ht="15">
      <c r="A350">
        <v>344</v>
      </c>
      <c r="B350" t="str">
        <f>"00398790"</f>
        <v>00398790</v>
      </c>
      <c r="C350" t="s">
        <v>8</v>
      </c>
    </row>
    <row r="351" spans="1:3" ht="15">
      <c r="A351">
        <v>345</v>
      </c>
      <c r="B351" t="str">
        <f>"00357935"</f>
        <v>00357935</v>
      </c>
      <c r="C351" t="s">
        <v>7</v>
      </c>
    </row>
    <row r="352" spans="1:3" ht="15">
      <c r="A352">
        <v>346</v>
      </c>
      <c r="B352" t="str">
        <f>"00273816"</f>
        <v>00273816</v>
      </c>
      <c r="C352" t="s">
        <v>10</v>
      </c>
    </row>
    <row r="353" spans="1:3" ht="15">
      <c r="A353">
        <v>347</v>
      </c>
      <c r="B353" t="str">
        <f>"00406499"</f>
        <v>00406499</v>
      </c>
      <c r="C353" t="s">
        <v>7</v>
      </c>
    </row>
    <row r="354" spans="1:3" ht="15">
      <c r="A354">
        <v>348</v>
      </c>
      <c r="B354" t="str">
        <f>"00400827"</f>
        <v>00400827</v>
      </c>
      <c r="C354" t="s">
        <v>8</v>
      </c>
    </row>
    <row r="355" spans="1:3" ht="15">
      <c r="A355">
        <v>349</v>
      </c>
      <c r="B355" t="str">
        <f>"00390615"</f>
        <v>00390615</v>
      </c>
      <c r="C355" t="s">
        <v>8</v>
      </c>
    </row>
    <row r="356" spans="1:3" ht="15">
      <c r="A356">
        <v>350</v>
      </c>
      <c r="B356" t="str">
        <f>"00393290"</f>
        <v>00393290</v>
      </c>
      <c r="C356" t="s">
        <v>10</v>
      </c>
    </row>
    <row r="357" spans="1:3" ht="15">
      <c r="A357">
        <v>351</v>
      </c>
      <c r="B357" t="str">
        <f>"00421471"</f>
        <v>00421471</v>
      </c>
      <c r="C357" t="s">
        <v>8</v>
      </c>
    </row>
    <row r="358" spans="1:3" ht="15">
      <c r="A358">
        <v>352</v>
      </c>
      <c r="B358" t="str">
        <f>"201502004023"</f>
        <v>201502004023</v>
      </c>
      <c r="C358" t="s">
        <v>7</v>
      </c>
    </row>
    <row r="359" spans="1:3" ht="15">
      <c r="A359">
        <v>353</v>
      </c>
      <c r="B359" t="str">
        <f>"00393455"</f>
        <v>00393455</v>
      </c>
      <c r="C359" t="s">
        <v>8</v>
      </c>
    </row>
    <row r="360" spans="1:3" ht="15">
      <c r="A360">
        <v>354</v>
      </c>
      <c r="B360" t="str">
        <f>"00390436"</f>
        <v>00390436</v>
      </c>
      <c r="C360" t="s">
        <v>10</v>
      </c>
    </row>
    <row r="361" spans="1:3" ht="15">
      <c r="A361">
        <v>355</v>
      </c>
      <c r="B361" t="str">
        <f>"00348739"</f>
        <v>00348739</v>
      </c>
      <c r="C361" t="s">
        <v>7</v>
      </c>
    </row>
    <row r="362" spans="1:3" ht="15">
      <c r="A362">
        <v>356</v>
      </c>
      <c r="B362" t="str">
        <f>"00421138"</f>
        <v>00421138</v>
      </c>
      <c r="C362" t="s">
        <v>8</v>
      </c>
    </row>
    <row r="363" spans="1:3" ht="15">
      <c r="A363">
        <v>357</v>
      </c>
      <c r="B363" t="str">
        <f>"00402888"</f>
        <v>00402888</v>
      </c>
      <c r="C363" t="s">
        <v>8</v>
      </c>
    </row>
    <row r="364" spans="1:3" ht="15">
      <c r="A364">
        <v>358</v>
      </c>
      <c r="B364" t="str">
        <f>"00079634"</f>
        <v>00079634</v>
      </c>
      <c r="C364" t="s">
        <v>7</v>
      </c>
    </row>
    <row r="365" spans="1:3" ht="15">
      <c r="A365">
        <v>359</v>
      </c>
      <c r="B365" t="str">
        <f>"00182363"</f>
        <v>00182363</v>
      </c>
      <c r="C365" t="s">
        <v>7</v>
      </c>
    </row>
    <row r="366" spans="1:3" ht="15">
      <c r="A366">
        <v>360</v>
      </c>
      <c r="B366" t="str">
        <f>"00289515"</f>
        <v>00289515</v>
      </c>
      <c r="C366" t="s">
        <v>8</v>
      </c>
    </row>
    <row r="367" spans="1:3" ht="15">
      <c r="A367">
        <v>361</v>
      </c>
      <c r="B367" t="str">
        <f>"00282043"</f>
        <v>00282043</v>
      </c>
      <c r="C367" t="s">
        <v>10</v>
      </c>
    </row>
    <row r="368" spans="1:3" ht="15">
      <c r="A368">
        <v>362</v>
      </c>
      <c r="B368" t="str">
        <f>"00405848"</f>
        <v>00405848</v>
      </c>
      <c r="C368" t="s">
        <v>10</v>
      </c>
    </row>
    <row r="369" spans="1:3" ht="15">
      <c r="A369">
        <v>363</v>
      </c>
      <c r="B369" t="str">
        <f>"00421385"</f>
        <v>00421385</v>
      </c>
      <c r="C369" t="s">
        <v>8</v>
      </c>
    </row>
    <row r="370" spans="1:3" ht="15">
      <c r="A370">
        <v>364</v>
      </c>
      <c r="B370" t="str">
        <f>"00397103"</f>
        <v>00397103</v>
      </c>
      <c r="C370" t="s">
        <v>10</v>
      </c>
    </row>
    <row r="371" spans="1:3" ht="15">
      <c r="A371">
        <v>365</v>
      </c>
      <c r="B371" t="str">
        <f>"00280758"</f>
        <v>00280758</v>
      </c>
      <c r="C371" t="s">
        <v>7</v>
      </c>
    </row>
    <row r="372" spans="1:3" ht="15">
      <c r="A372">
        <v>366</v>
      </c>
      <c r="B372" t="str">
        <f>"00416444"</f>
        <v>00416444</v>
      </c>
      <c r="C372" t="s">
        <v>10</v>
      </c>
    </row>
    <row r="373" spans="1:3" ht="15">
      <c r="A373">
        <v>367</v>
      </c>
      <c r="B373" t="str">
        <f>"00371263"</f>
        <v>00371263</v>
      </c>
      <c r="C373" t="s">
        <v>7</v>
      </c>
    </row>
    <row r="374" spans="1:3" ht="15">
      <c r="A374">
        <v>368</v>
      </c>
      <c r="B374" t="str">
        <f>"00423838"</f>
        <v>00423838</v>
      </c>
      <c r="C374" t="s">
        <v>7</v>
      </c>
    </row>
    <row r="375" spans="1:3" ht="15">
      <c r="A375">
        <v>369</v>
      </c>
      <c r="B375" t="str">
        <f>"00418568"</f>
        <v>00418568</v>
      </c>
      <c r="C375" t="s">
        <v>7</v>
      </c>
    </row>
    <row r="376" spans="1:3" ht="15">
      <c r="A376">
        <v>370</v>
      </c>
      <c r="B376" t="str">
        <f>"00416689"</f>
        <v>00416689</v>
      </c>
      <c r="C376" t="s">
        <v>7</v>
      </c>
    </row>
    <row r="377" spans="1:3" ht="15">
      <c r="A377">
        <v>371</v>
      </c>
      <c r="B377" t="str">
        <f>"00230245"</f>
        <v>00230245</v>
      </c>
      <c r="C377" t="s">
        <v>7</v>
      </c>
    </row>
    <row r="378" spans="1:3" ht="15">
      <c r="A378">
        <v>372</v>
      </c>
      <c r="B378" t="str">
        <f>"00400310"</f>
        <v>00400310</v>
      </c>
      <c r="C378" t="s">
        <v>7</v>
      </c>
    </row>
    <row r="379" spans="1:3" ht="15">
      <c r="A379">
        <v>373</v>
      </c>
      <c r="B379" t="str">
        <f>"00378275"</f>
        <v>00378275</v>
      </c>
      <c r="C379" t="s">
        <v>7</v>
      </c>
    </row>
    <row r="380" spans="1:3" ht="15">
      <c r="A380">
        <v>374</v>
      </c>
      <c r="B380" t="str">
        <f>"00378202"</f>
        <v>00378202</v>
      </c>
      <c r="C380" t="s">
        <v>7</v>
      </c>
    </row>
    <row r="381" spans="1:3" ht="15">
      <c r="A381">
        <v>375</v>
      </c>
      <c r="B381" t="str">
        <f>"00156971"</f>
        <v>00156971</v>
      </c>
      <c r="C381" t="s">
        <v>7</v>
      </c>
    </row>
    <row r="382" spans="1:3" ht="15">
      <c r="A382">
        <v>376</v>
      </c>
      <c r="B382" t="str">
        <f>"00155746"</f>
        <v>00155746</v>
      </c>
      <c r="C382" t="s">
        <v>7</v>
      </c>
    </row>
    <row r="383" spans="1:3" ht="15">
      <c r="A383">
        <v>377</v>
      </c>
      <c r="B383" t="str">
        <f>"201412005247"</f>
        <v>201412005247</v>
      </c>
      <c r="C383" t="s">
        <v>7</v>
      </c>
    </row>
    <row r="384" spans="1:3" ht="15">
      <c r="A384">
        <v>378</v>
      </c>
      <c r="B384" t="str">
        <f>"00410341"</f>
        <v>00410341</v>
      </c>
      <c r="C384" t="s">
        <v>8</v>
      </c>
    </row>
    <row r="385" spans="1:3" ht="15">
      <c r="A385">
        <v>379</v>
      </c>
      <c r="B385" t="str">
        <f>"00384486"</f>
        <v>00384486</v>
      </c>
      <c r="C385" t="s">
        <v>8</v>
      </c>
    </row>
    <row r="386" spans="1:3" ht="15">
      <c r="A386">
        <v>380</v>
      </c>
      <c r="B386" t="str">
        <f>"00320451"</f>
        <v>00320451</v>
      </c>
      <c r="C386" t="s">
        <v>8</v>
      </c>
    </row>
    <row r="387" spans="1:3" ht="15">
      <c r="A387">
        <v>381</v>
      </c>
      <c r="B387" t="str">
        <f>"00199798"</f>
        <v>00199798</v>
      </c>
      <c r="C387" t="s">
        <v>7</v>
      </c>
    </row>
    <row r="388" spans="1:3" ht="15">
      <c r="A388">
        <v>382</v>
      </c>
      <c r="B388" t="str">
        <f>"00417641"</f>
        <v>00417641</v>
      </c>
      <c r="C388" t="s">
        <v>8</v>
      </c>
    </row>
    <row r="389" spans="1:3" ht="15">
      <c r="A389">
        <v>383</v>
      </c>
      <c r="B389" t="str">
        <f>"201510003397"</f>
        <v>201510003397</v>
      </c>
      <c r="C389" t="s">
        <v>14</v>
      </c>
    </row>
    <row r="390" spans="1:3" ht="15">
      <c r="A390">
        <v>384</v>
      </c>
      <c r="B390" t="str">
        <f>"201511024058"</f>
        <v>201511024058</v>
      </c>
      <c r="C390" t="s">
        <v>7</v>
      </c>
    </row>
    <row r="391" spans="1:3" ht="15">
      <c r="A391">
        <v>385</v>
      </c>
      <c r="B391" t="str">
        <f>"00422198"</f>
        <v>00422198</v>
      </c>
      <c r="C391" t="s">
        <v>7</v>
      </c>
    </row>
    <row r="392" spans="1:3" ht="15">
      <c r="A392">
        <v>386</v>
      </c>
      <c r="B392" t="str">
        <f>"00305282"</f>
        <v>00305282</v>
      </c>
      <c r="C392" t="s">
        <v>7</v>
      </c>
    </row>
    <row r="393" spans="1:3" ht="15">
      <c r="A393">
        <v>387</v>
      </c>
      <c r="B393" t="str">
        <f>"201604004785"</f>
        <v>201604004785</v>
      </c>
      <c r="C393" t="s">
        <v>7</v>
      </c>
    </row>
    <row r="394" spans="1:3" ht="15">
      <c r="A394">
        <v>388</v>
      </c>
      <c r="B394" t="str">
        <f>"00374660"</f>
        <v>00374660</v>
      </c>
      <c r="C394" t="s">
        <v>10</v>
      </c>
    </row>
    <row r="395" spans="1:3" ht="15">
      <c r="A395">
        <v>389</v>
      </c>
      <c r="B395" t="str">
        <f>"00422621"</f>
        <v>00422621</v>
      </c>
      <c r="C395" t="s">
        <v>10</v>
      </c>
    </row>
    <row r="396" spans="1:3" ht="15">
      <c r="A396">
        <v>390</v>
      </c>
      <c r="B396" t="str">
        <f>"00419033"</f>
        <v>00419033</v>
      </c>
      <c r="C396" t="s">
        <v>8</v>
      </c>
    </row>
    <row r="397" spans="1:3" ht="15">
      <c r="A397">
        <v>391</v>
      </c>
      <c r="B397" t="str">
        <f>"00244967"</f>
        <v>00244967</v>
      </c>
      <c r="C397" t="s">
        <v>7</v>
      </c>
    </row>
    <row r="398" spans="1:3" ht="15">
      <c r="A398">
        <v>392</v>
      </c>
      <c r="B398" t="str">
        <f>"00418724"</f>
        <v>00418724</v>
      </c>
      <c r="C398" t="s">
        <v>8</v>
      </c>
    </row>
    <row r="399" spans="1:3" ht="15">
      <c r="A399">
        <v>393</v>
      </c>
      <c r="B399" t="str">
        <f>"00405944"</f>
        <v>00405944</v>
      </c>
      <c r="C399" t="s">
        <v>10</v>
      </c>
    </row>
    <row r="400" spans="1:3" ht="15">
      <c r="A400">
        <v>394</v>
      </c>
      <c r="B400" t="str">
        <f>"00409948"</f>
        <v>00409948</v>
      </c>
      <c r="C400" t="s">
        <v>7</v>
      </c>
    </row>
    <row r="401" spans="1:3" ht="15">
      <c r="A401">
        <v>395</v>
      </c>
      <c r="B401" t="str">
        <f>"201511007230"</f>
        <v>201511007230</v>
      </c>
      <c r="C401" t="s">
        <v>10</v>
      </c>
    </row>
    <row r="402" spans="1:3" ht="15">
      <c r="A402">
        <v>396</v>
      </c>
      <c r="B402" t="str">
        <f>"00379697"</f>
        <v>00379697</v>
      </c>
      <c r="C402" t="s">
        <v>8</v>
      </c>
    </row>
    <row r="403" spans="1:3" ht="15">
      <c r="A403">
        <v>397</v>
      </c>
      <c r="B403" t="str">
        <f>"00309822"</f>
        <v>00309822</v>
      </c>
      <c r="C403" t="s">
        <v>7</v>
      </c>
    </row>
    <row r="404" spans="1:3" ht="15">
      <c r="A404">
        <v>398</v>
      </c>
      <c r="B404" t="str">
        <f>"00247302"</f>
        <v>00247302</v>
      </c>
      <c r="C404" t="s">
        <v>7</v>
      </c>
    </row>
    <row r="405" spans="1:3" ht="15">
      <c r="A405">
        <v>399</v>
      </c>
      <c r="B405" t="str">
        <f>"00381475"</f>
        <v>00381475</v>
      </c>
      <c r="C405" t="s">
        <v>7</v>
      </c>
    </row>
    <row r="406" spans="1:3" ht="15">
      <c r="A406">
        <v>400</v>
      </c>
      <c r="B406" t="str">
        <f>"00283395"</f>
        <v>00283395</v>
      </c>
      <c r="C406" t="s">
        <v>7</v>
      </c>
    </row>
    <row r="407" spans="1:3" ht="15">
      <c r="A407">
        <v>401</v>
      </c>
      <c r="B407" t="str">
        <f>"00259571"</f>
        <v>00259571</v>
      </c>
      <c r="C407" t="s">
        <v>7</v>
      </c>
    </row>
    <row r="408" spans="1:3" ht="15">
      <c r="A408">
        <v>402</v>
      </c>
      <c r="B408" t="str">
        <f>"00319180"</f>
        <v>00319180</v>
      </c>
      <c r="C408" t="s">
        <v>8</v>
      </c>
    </row>
    <row r="409" spans="1:3" ht="15">
      <c r="A409">
        <v>403</v>
      </c>
      <c r="B409" t="str">
        <f>"00355449"</f>
        <v>00355449</v>
      </c>
      <c r="C409" t="s">
        <v>10</v>
      </c>
    </row>
    <row r="410" spans="1:3" ht="15">
      <c r="A410">
        <v>404</v>
      </c>
      <c r="B410" t="str">
        <f>"00362168"</f>
        <v>00362168</v>
      </c>
      <c r="C410" t="s">
        <v>7</v>
      </c>
    </row>
    <row r="411" spans="1:3" ht="15">
      <c r="A411">
        <v>405</v>
      </c>
      <c r="B411" t="str">
        <f>"00266744"</f>
        <v>00266744</v>
      </c>
      <c r="C411" t="s">
        <v>8</v>
      </c>
    </row>
    <row r="412" spans="1:3" ht="15">
      <c r="A412">
        <v>406</v>
      </c>
      <c r="B412" t="str">
        <f>"00251191"</f>
        <v>00251191</v>
      </c>
      <c r="C412" t="s">
        <v>10</v>
      </c>
    </row>
    <row r="413" spans="1:3" ht="15">
      <c r="A413">
        <v>407</v>
      </c>
      <c r="B413" t="str">
        <f>"00378781"</f>
        <v>00378781</v>
      </c>
      <c r="C413" t="s">
        <v>10</v>
      </c>
    </row>
    <row r="414" spans="1:3" ht="15">
      <c r="A414">
        <v>408</v>
      </c>
      <c r="B414" t="str">
        <f>"00376748"</f>
        <v>00376748</v>
      </c>
      <c r="C414" t="s">
        <v>10</v>
      </c>
    </row>
    <row r="415" spans="1:3" ht="15">
      <c r="A415">
        <v>409</v>
      </c>
      <c r="B415" t="str">
        <f>"00381990"</f>
        <v>00381990</v>
      </c>
      <c r="C415" t="s">
        <v>10</v>
      </c>
    </row>
    <row r="416" spans="1:3" ht="15">
      <c r="A416">
        <v>410</v>
      </c>
      <c r="B416" t="str">
        <f>"00416784"</f>
        <v>00416784</v>
      </c>
      <c r="C416" t="s">
        <v>7</v>
      </c>
    </row>
    <row r="417" spans="1:3" ht="15">
      <c r="A417">
        <v>411</v>
      </c>
      <c r="B417" t="str">
        <f>"00235678"</f>
        <v>00235678</v>
      </c>
      <c r="C417" t="s">
        <v>7</v>
      </c>
    </row>
    <row r="418" spans="1:3" ht="15">
      <c r="A418">
        <v>412</v>
      </c>
      <c r="B418" t="str">
        <f>"00417733"</f>
        <v>00417733</v>
      </c>
      <c r="C418" t="s">
        <v>9</v>
      </c>
    </row>
    <row r="419" spans="1:3" ht="15">
      <c r="A419">
        <v>413</v>
      </c>
      <c r="B419" t="str">
        <f>"00417350"</f>
        <v>00417350</v>
      </c>
      <c r="C419" t="s">
        <v>7</v>
      </c>
    </row>
    <row r="420" spans="1:3" ht="15">
      <c r="A420">
        <v>414</v>
      </c>
      <c r="B420" t="str">
        <f>"00358927"</f>
        <v>00358927</v>
      </c>
      <c r="C420" t="s">
        <v>10</v>
      </c>
    </row>
    <row r="421" spans="1:3" ht="15">
      <c r="A421">
        <v>415</v>
      </c>
      <c r="B421" t="str">
        <f>"00416605"</f>
        <v>00416605</v>
      </c>
      <c r="C421" t="s">
        <v>7</v>
      </c>
    </row>
    <row r="422" spans="1:3" ht="15">
      <c r="A422">
        <v>416</v>
      </c>
      <c r="B422" t="str">
        <f>"00271087"</f>
        <v>00271087</v>
      </c>
      <c r="C422" t="s">
        <v>7</v>
      </c>
    </row>
    <row r="423" spans="1:3" ht="15">
      <c r="A423">
        <v>417</v>
      </c>
      <c r="B423" t="str">
        <f>"00417500"</f>
        <v>00417500</v>
      </c>
      <c r="C423" t="s">
        <v>8</v>
      </c>
    </row>
    <row r="424" spans="1:3" ht="15">
      <c r="A424">
        <v>418</v>
      </c>
      <c r="B424" t="str">
        <f>"00405995"</f>
        <v>00405995</v>
      </c>
      <c r="C424" t="s">
        <v>7</v>
      </c>
    </row>
    <row r="425" spans="1:3" ht="15">
      <c r="A425">
        <v>419</v>
      </c>
      <c r="B425" t="str">
        <f>"00422333"</f>
        <v>00422333</v>
      </c>
      <c r="C425" t="s">
        <v>7</v>
      </c>
    </row>
    <row r="426" spans="1:3" ht="15">
      <c r="A426">
        <v>420</v>
      </c>
      <c r="B426" t="str">
        <f>"00422657"</f>
        <v>00422657</v>
      </c>
      <c r="C426" t="s">
        <v>7</v>
      </c>
    </row>
    <row r="427" spans="1:3" ht="15">
      <c r="A427">
        <v>421</v>
      </c>
      <c r="B427" t="str">
        <f>"00273992"</f>
        <v>00273992</v>
      </c>
      <c r="C427" t="s">
        <v>7</v>
      </c>
    </row>
    <row r="428" spans="1:3" ht="15">
      <c r="A428">
        <v>422</v>
      </c>
      <c r="B428" t="str">
        <f>"00406848"</f>
        <v>00406848</v>
      </c>
      <c r="C428" t="s">
        <v>10</v>
      </c>
    </row>
    <row r="429" spans="1:3" ht="15">
      <c r="A429">
        <v>423</v>
      </c>
      <c r="B429" t="str">
        <f>"00421862"</f>
        <v>00421862</v>
      </c>
      <c r="C429" t="s">
        <v>7</v>
      </c>
    </row>
    <row r="430" spans="1:3" ht="15">
      <c r="A430">
        <v>424</v>
      </c>
      <c r="B430" t="str">
        <f>"00416948"</f>
        <v>00416948</v>
      </c>
      <c r="C430" t="s">
        <v>7</v>
      </c>
    </row>
    <row r="431" spans="1:3" ht="15">
      <c r="A431">
        <v>425</v>
      </c>
      <c r="B431" t="str">
        <f>"00268873"</f>
        <v>00268873</v>
      </c>
      <c r="C431" t="s">
        <v>7</v>
      </c>
    </row>
    <row r="432" spans="1:3" ht="15">
      <c r="A432">
        <v>426</v>
      </c>
      <c r="B432" t="str">
        <f>"00401953"</f>
        <v>00401953</v>
      </c>
      <c r="C432" t="s">
        <v>8</v>
      </c>
    </row>
    <row r="433" spans="1:3" ht="15">
      <c r="A433">
        <v>427</v>
      </c>
      <c r="B433" t="str">
        <f>"00394628"</f>
        <v>00394628</v>
      </c>
      <c r="C433" t="s">
        <v>7</v>
      </c>
    </row>
    <row r="434" spans="1:3" ht="15">
      <c r="A434">
        <v>428</v>
      </c>
      <c r="B434" t="str">
        <f>"00378685"</f>
        <v>00378685</v>
      </c>
      <c r="C434" t="s">
        <v>8</v>
      </c>
    </row>
    <row r="435" spans="1:3" ht="15">
      <c r="A435">
        <v>429</v>
      </c>
      <c r="B435" t="str">
        <f>"00378803"</f>
        <v>00378803</v>
      </c>
      <c r="C435" t="s">
        <v>8</v>
      </c>
    </row>
    <row r="436" spans="1:3" ht="15">
      <c r="A436">
        <v>430</v>
      </c>
      <c r="B436" t="str">
        <f>"00401682"</f>
        <v>00401682</v>
      </c>
      <c r="C436" t="s">
        <v>7</v>
      </c>
    </row>
    <row r="437" spans="1:3" ht="15">
      <c r="A437">
        <v>431</v>
      </c>
      <c r="B437" t="str">
        <f>"00421130"</f>
        <v>00421130</v>
      </c>
      <c r="C437" t="s">
        <v>7</v>
      </c>
    </row>
    <row r="438" spans="1:3" ht="15">
      <c r="A438">
        <v>432</v>
      </c>
      <c r="B438" t="str">
        <f>"00390065"</f>
        <v>00390065</v>
      </c>
      <c r="C438" t="s">
        <v>7</v>
      </c>
    </row>
    <row r="439" spans="1:3" ht="15">
      <c r="A439">
        <v>433</v>
      </c>
      <c r="B439" t="str">
        <f>"00403098"</f>
        <v>00403098</v>
      </c>
      <c r="C439" t="s">
        <v>10</v>
      </c>
    </row>
    <row r="440" spans="1:3" ht="15">
      <c r="A440">
        <v>434</v>
      </c>
      <c r="B440" t="str">
        <f>"00417662"</f>
        <v>00417662</v>
      </c>
      <c r="C440" t="s">
        <v>10</v>
      </c>
    </row>
    <row r="441" spans="1:3" ht="15">
      <c r="A441">
        <v>435</v>
      </c>
      <c r="B441" t="str">
        <f>"00389927"</f>
        <v>00389927</v>
      </c>
      <c r="C441" t="s">
        <v>7</v>
      </c>
    </row>
    <row r="442" spans="1:3" ht="15">
      <c r="A442">
        <v>436</v>
      </c>
      <c r="B442" t="str">
        <f>"00399040"</f>
        <v>00399040</v>
      </c>
      <c r="C442" t="s">
        <v>7</v>
      </c>
    </row>
    <row r="443" spans="1:3" ht="15">
      <c r="A443">
        <v>437</v>
      </c>
      <c r="B443" t="str">
        <f>"201412005257"</f>
        <v>201412005257</v>
      </c>
      <c r="C443" t="s">
        <v>7</v>
      </c>
    </row>
    <row r="444" spans="1:3" ht="15">
      <c r="A444">
        <v>438</v>
      </c>
      <c r="B444" t="str">
        <f>"00404974"</f>
        <v>00404974</v>
      </c>
      <c r="C444" t="s">
        <v>10</v>
      </c>
    </row>
    <row r="445" spans="1:3" ht="15">
      <c r="A445">
        <v>439</v>
      </c>
      <c r="B445" t="str">
        <f>"00416424"</f>
        <v>00416424</v>
      </c>
      <c r="C445" t="s">
        <v>8</v>
      </c>
    </row>
    <row r="446" spans="1:3" ht="15">
      <c r="A446">
        <v>440</v>
      </c>
      <c r="B446" t="str">
        <f>"00363497"</f>
        <v>00363497</v>
      </c>
      <c r="C446" t="s">
        <v>7</v>
      </c>
    </row>
    <row r="447" spans="1:3" ht="15">
      <c r="A447">
        <v>441</v>
      </c>
      <c r="B447" t="str">
        <f>"00313264"</f>
        <v>00313264</v>
      </c>
      <c r="C447" t="s">
        <v>8</v>
      </c>
    </row>
    <row r="448" spans="1:3" ht="15">
      <c r="A448">
        <v>442</v>
      </c>
      <c r="B448" t="str">
        <f>"00260798"</f>
        <v>00260798</v>
      </c>
      <c r="C448" t="s">
        <v>6</v>
      </c>
    </row>
    <row r="449" spans="1:3" ht="15">
      <c r="A449">
        <v>443</v>
      </c>
      <c r="B449" t="str">
        <f>"00360321"</f>
        <v>00360321</v>
      </c>
      <c r="C449" t="s">
        <v>6</v>
      </c>
    </row>
    <row r="450" spans="1:3" ht="15">
      <c r="A450">
        <v>444</v>
      </c>
      <c r="B450" t="str">
        <f>"00417476"</f>
        <v>00417476</v>
      </c>
      <c r="C450" t="s">
        <v>8</v>
      </c>
    </row>
    <row r="451" spans="1:3" ht="15">
      <c r="A451">
        <v>445</v>
      </c>
      <c r="B451" t="str">
        <f>"00420272"</f>
        <v>00420272</v>
      </c>
      <c r="C451" t="s">
        <v>7</v>
      </c>
    </row>
    <row r="452" spans="1:3" ht="15">
      <c r="A452">
        <v>446</v>
      </c>
      <c r="B452" t="str">
        <f>"00421969"</f>
        <v>00421969</v>
      </c>
      <c r="C452" t="s">
        <v>7</v>
      </c>
    </row>
    <row r="453" spans="1:3" ht="15">
      <c r="A453">
        <v>447</v>
      </c>
      <c r="B453" t="str">
        <f>"00390043"</f>
        <v>00390043</v>
      </c>
      <c r="C453" t="s">
        <v>10</v>
      </c>
    </row>
    <row r="454" spans="1:3" ht="15">
      <c r="A454">
        <v>448</v>
      </c>
      <c r="B454" t="str">
        <f>"00423930"</f>
        <v>00423930</v>
      </c>
      <c r="C454" t="s">
        <v>6</v>
      </c>
    </row>
    <row r="455" spans="1:3" ht="15">
      <c r="A455">
        <v>449</v>
      </c>
      <c r="B455" t="str">
        <f>"00385218"</f>
        <v>00385218</v>
      </c>
      <c r="C455" t="s">
        <v>7</v>
      </c>
    </row>
    <row r="456" spans="1:3" ht="15">
      <c r="A456">
        <v>450</v>
      </c>
      <c r="B456" t="str">
        <f>"00416208"</f>
        <v>00416208</v>
      </c>
      <c r="C456" t="s">
        <v>10</v>
      </c>
    </row>
    <row r="457" spans="1:3" ht="15">
      <c r="A457">
        <v>451</v>
      </c>
      <c r="B457" t="str">
        <f>"00411407"</f>
        <v>00411407</v>
      </c>
      <c r="C457" t="s">
        <v>8</v>
      </c>
    </row>
    <row r="458" spans="1:3" ht="15">
      <c r="A458">
        <v>452</v>
      </c>
      <c r="B458" t="str">
        <f>"00405973"</f>
        <v>00405973</v>
      </c>
      <c r="C458" t="s">
        <v>8</v>
      </c>
    </row>
    <row r="459" spans="1:3" ht="15">
      <c r="A459">
        <v>453</v>
      </c>
      <c r="B459" t="str">
        <f>"00407340"</f>
        <v>00407340</v>
      </c>
      <c r="C459" t="s">
        <v>7</v>
      </c>
    </row>
    <row r="460" spans="1:3" ht="15">
      <c r="A460">
        <v>454</v>
      </c>
      <c r="B460" t="str">
        <f>"00418434"</f>
        <v>00418434</v>
      </c>
      <c r="C460" t="s">
        <v>7</v>
      </c>
    </row>
    <row r="461" spans="1:3" ht="15">
      <c r="A461">
        <v>455</v>
      </c>
      <c r="B461" t="str">
        <f>"00363425"</f>
        <v>00363425</v>
      </c>
      <c r="C461" t="s">
        <v>8</v>
      </c>
    </row>
    <row r="462" spans="1:3" ht="15">
      <c r="A462">
        <v>456</v>
      </c>
      <c r="B462" t="str">
        <f>"00415860"</f>
        <v>00415860</v>
      </c>
      <c r="C462" t="s">
        <v>7</v>
      </c>
    </row>
    <row r="463" spans="1:3" ht="15">
      <c r="A463">
        <v>457</v>
      </c>
      <c r="B463" t="str">
        <f>"00296316"</f>
        <v>00296316</v>
      </c>
      <c r="C463" t="s">
        <v>8</v>
      </c>
    </row>
    <row r="464" spans="1:3" ht="15">
      <c r="A464">
        <v>458</v>
      </c>
      <c r="B464" t="str">
        <f>"00383291"</f>
        <v>00383291</v>
      </c>
      <c r="C464" t="s">
        <v>8</v>
      </c>
    </row>
    <row r="465" spans="1:3" ht="15">
      <c r="A465">
        <v>459</v>
      </c>
      <c r="B465" t="str">
        <f>"00389920"</f>
        <v>00389920</v>
      </c>
      <c r="C465" t="s">
        <v>8</v>
      </c>
    </row>
    <row r="466" spans="1:3" ht="15">
      <c r="A466">
        <v>460</v>
      </c>
      <c r="B466" t="str">
        <f>"00383357"</f>
        <v>00383357</v>
      </c>
      <c r="C466" t="s">
        <v>10</v>
      </c>
    </row>
    <row r="467" spans="1:3" ht="15">
      <c r="A467">
        <v>461</v>
      </c>
      <c r="B467" t="str">
        <f>"201402004201"</f>
        <v>201402004201</v>
      </c>
      <c r="C467" t="s">
        <v>10</v>
      </c>
    </row>
    <row r="468" spans="1:3" ht="15">
      <c r="A468">
        <v>462</v>
      </c>
      <c r="B468" t="str">
        <f>"00390388"</f>
        <v>00390388</v>
      </c>
      <c r="C468" t="s">
        <v>7</v>
      </c>
    </row>
    <row r="469" spans="1:3" ht="15">
      <c r="A469">
        <v>463</v>
      </c>
      <c r="B469" t="str">
        <f>"00417325"</f>
        <v>00417325</v>
      </c>
      <c r="C469" t="s">
        <v>10</v>
      </c>
    </row>
    <row r="470" spans="1:3" ht="15">
      <c r="A470">
        <v>464</v>
      </c>
      <c r="B470" t="str">
        <f>"00410347"</f>
        <v>00410347</v>
      </c>
      <c r="C470" t="s">
        <v>7</v>
      </c>
    </row>
    <row r="471" spans="1:3" ht="15">
      <c r="A471">
        <v>465</v>
      </c>
      <c r="B471" t="str">
        <f>"00306940"</f>
        <v>00306940</v>
      </c>
      <c r="C471" t="s">
        <v>9</v>
      </c>
    </row>
    <row r="472" spans="1:3" ht="15">
      <c r="A472">
        <v>466</v>
      </c>
      <c r="B472" t="str">
        <f>"00085582"</f>
        <v>00085582</v>
      </c>
      <c r="C472" t="s">
        <v>10</v>
      </c>
    </row>
    <row r="473" spans="1:3" ht="15">
      <c r="A473">
        <v>467</v>
      </c>
      <c r="B473" t="str">
        <f>"00422274"</f>
        <v>00422274</v>
      </c>
      <c r="C473" t="s">
        <v>8</v>
      </c>
    </row>
    <row r="474" spans="1:3" ht="15">
      <c r="A474">
        <v>468</v>
      </c>
      <c r="B474" t="str">
        <f>"00423942"</f>
        <v>00423942</v>
      </c>
      <c r="C474" t="s">
        <v>6</v>
      </c>
    </row>
    <row r="475" spans="1:3" ht="15">
      <c r="A475">
        <v>469</v>
      </c>
      <c r="B475" t="str">
        <f>"00421672"</f>
        <v>00421672</v>
      </c>
      <c r="C475" t="s">
        <v>10</v>
      </c>
    </row>
    <row r="476" spans="1:3" ht="15">
      <c r="A476">
        <v>470</v>
      </c>
      <c r="B476" t="str">
        <f>"00399860"</f>
        <v>00399860</v>
      </c>
      <c r="C476" t="s">
        <v>10</v>
      </c>
    </row>
    <row r="477" spans="1:3" ht="15">
      <c r="A477">
        <v>471</v>
      </c>
      <c r="B477" t="str">
        <f>"00278464"</f>
        <v>00278464</v>
      </c>
      <c r="C477" t="s">
        <v>7</v>
      </c>
    </row>
    <row r="478" spans="1:3" ht="15">
      <c r="A478">
        <v>472</v>
      </c>
      <c r="B478" t="str">
        <f>"00340937"</f>
        <v>00340937</v>
      </c>
      <c r="C478" t="s">
        <v>10</v>
      </c>
    </row>
    <row r="479" spans="1:3" ht="15">
      <c r="A479">
        <v>473</v>
      </c>
      <c r="B479" t="str">
        <f>"00409359"</f>
        <v>00409359</v>
      </c>
      <c r="C479" t="s">
        <v>10</v>
      </c>
    </row>
    <row r="480" spans="1:3" ht="15">
      <c r="A480">
        <v>474</v>
      </c>
      <c r="B480" t="str">
        <f>"00416935"</f>
        <v>00416935</v>
      </c>
      <c r="C480" t="s">
        <v>10</v>
      </c>
    </row>
    <row r="481" spans="1:3" ht="15">
      <c r="A481">
        <v>475</v>
      </c>
      <c r="B481" t="str">
        <f>"00302813"</f>
        <v>00302813</v>
      </c>
      <c r="C481" t="s">
        <v>8</v>
      </c>
    </row>
    <row r="482" spans="1:3" ht="15">
      <c r="A482">
        <v>476</v>
      </c>
      <c r="B482" t="str">
        <f>"00386139"</f>
        <v>00386139</v>
      </c>
      <c r="C482" t="s">
        <v>8</v>
      </c>
    </row>
    <row r="483" spans="1:3" ht="15">
      <c r="A483">
        <v>477</v>
      </c>
      <c r="B483" t="str">
        <f>"00359314"</f>
        <v>00359314</v>
      </c>
      <c r="C483" t="s">
        <v>8</v>
      </c>
    </row>
    <row r="484" spans="1:3" ht="15">
      <c r="A484">
        <v>478</v>
      </c>
      <c r="B484" t="str">
        <f>"00411372"</f>
        <v>00411372</v>
      </c>
      <c r="C484" t="s">
        <v>8</v>
      </c>
    </row>
    <row r="485" spans="1:3" ht="15">
      <c r="A485">
        <v>479</v>
      </c>
      <c r="B485" t="str">
        <f>"00372937"</f>
        <v>00372937</v>
      </c>
      <c r="C485" t="s">
        <v>8</v>
      </c>
    </row>
    <row r="486" spans="1:3" ht="15">
      <c r="A486">
        <v>480</v>
      </c>
      <c r="B486" t="str">
        <f>"00386098"</f>
        <v>00386098</v>
      </c>
      <c r="C486" t="s">
        <v>10</v>
      </c>
    </row>
    <row r="487" spans="1:3" ht="15">
      <c r="A487">
        <v>481</v>
      </c>
      <c r="B487" t="str">
        <f>"00269307"</f>
        <v>00269307</v>
      </c>
      <c r="C487" t="s">
        <v>10</v>
      </c>
    </row>
    <row r="488" spans="1:3" ht="15">
      <c r="A488">
        <v>482</v>
      </c>
      <c r="B488" t="str">
        <f>"00258483"</f>
        <v>00258483</v>
      </c>
      <c r="C488" t="s">
        <v>8</v>
      </c>
    </row>
    <row r="489" spans="1:3" ht="15">
      <c r="A489">
        <v>483</v>
      </c>
      <c r="B489" t="str">
        <f>"00398318"</f>
        <v>00398318</v>
      </c>
      <c r="C489" t="s">
        <v>8</v>
      </c>
    </row>
    <row r="490" spans="1:3" ht="15">
      <c r="A490">
        <v>484</v>
      </c>
      <c r="B490" t="str">
        <f>"00333672"</f>
        <v>00333672</v>
      </c>
      <c r="C490" t="s">
        <v>7</v>
      </c>
    </row>
    <row r="491" spans="1:3" ht="15">
      <c r="A491">
        <v>485</v>
      </c>
      <c r="B491" t="str">
        <f>"00409829"</f>
        <v>00409829</v>
      </c>
      <c r="C491" t="s">
        <v>10</v>
      </c>
    </row>
    <row r="492" spans="1:3" ht="15">
      <c r="A492">
        <v>486</v>
      </c>
      <c r="B492" t="str">
        <f>"00293356"</f>
        <v>00293356</v>
      </c>
      <c r="C492" t="s">
        <v>10</v>
      </c>
    </row>
    <row r="493" spans="1:3" ht="15">
      <c r="A493">
        <v>487</v>
      </c>
      <c r="B493" t="str">
        <f>"00312228"</f>
        <v>00312228</v>
      </c>
      <c r="C493" t="s">
        <v>7</v>
      </c>
    </row>
    <row r="494" spans="1:3" ht="15">
      <c r="A494">
        <v>488</v>
      </c>
      <c r="B494" t="str">
        <f>"00422573"</f>
        <v>00422573</v>
      </c>
      <c r="C494" t="s">
        <v>7</v>
      </c>
    </row>
    <row r="495" spans="1:3" ht="15">
      <c r="A495">
        <v>489</v>
      </c>
      <c r="B495" t="str">
        <f>"00223695"</f>
        <v>00223695</v>
      </c>
      <c r="C495" t="s">
        <v>10</v>
      </c>
    </row>
    <row r="496" spans="1:3" ht="15">
      <c r="A496">
        <v>490</v>
      </c>
      <c r="B496" t="str">
        <f>"00265462"</f>
        <v>00265462</v>
      </c>
      <c r="C496" t="s">
        <v>8</v>
      </c>
    </row>
    <row r="497" spans="1:3" ht="15">
      <c r="A497">
        <v>491</v>
      </c>
      <c r="B497" t="str">
        <f>"00277484"</f>
        <v>00277484</v>
      </c>
      <c r="C497" t="s">
        <v>7</v>
      </c>
    </row>
    <row r="498" spans="1:3" ht="15">
      <c r="A498">
        <v>492</v>
      </c>
      <c r="B498" t="str">
        <f>"00407929"</f>
        <v>00407929</v>
      </c>
      <c r="C498" t="s">
        <v>7</v>
      </c>
    </row>
    <row r="499" spans="1:3" ht="15">
      <c r="A499">
        <v>493</v>
      </c>
      <c r="B499" t="str">
        <f>"00423617"</f>
        <v>00423617</v>
      </c>
      <c r="C499" t="s">
        <v>7</v>
      </c>
    </row>
    <row r="500" spans="1:3" ht="15">
      <c r="A500">
        <v>494</v>
      </c>
      <c r="B500" t="str">
        <f>"00418087"</f>
        <v>00418087</v>
      </c>
      <c r="C500" t="s">
        <v>8</v>
      </c>
    </row>
    <row r="501" spans="1:3" ht="15">
      <c r="A501">
        <v>495</v>
      </c>
      <c r="B501" t="str">
        <f>"00258832"</f>
        <v>00258832</v>
      </c>
      <c r="C501" t="s">
        <v>10</v>
      </c>
    </row>
    <row r="502" spans="1:3" ht="15">
      <c r="A502">
        <v>496</v>
      </c>
      <c r="B502" t="str">
        <f>"00377310"</f>
        <v>00377310</v>
      </c>
      <c r="C502" t="s">
        <v>8</v>
      </c>
    </row>
    <row r="503" spans="1:3" ht="15">
      <c r="A503">
        <v>497</v>
      </c>
      <c r="B503" t="str">
        <f>"00401233"</f>
        <v>00401233</v>
      </c>
      <c r="C503" t="s">
        <v>10</v>
      </c>
    </row>
    <row r="504" spans="1:3" ht="15">
      <c r="A504">
        <v>498</v>
      </c>
      <c r="B504" t="str">
        <f>"00415608"</f>
        <v>00415608</v>
      </c>
      <c r="C504" t="s">
        <v>8</v>
      </c>
    </row>
    <row r="505" spans="1:3" ht="15">
      <c r="A505">
        <v>499</v>
      </c>
      <c r="B505" t="str">
        <f>"201410003974"</f>
        <v>201410003974</v>
      </c>
      <c r="C505" t="s">
        <v>7</v>
      </c>
    </row>
    <row r="506" spans="1:3" ht="15">
      <c r="A506">
        <v>500</v>
      </c>
      <c r="B506" t="str">
        <f>"00411201"</f>
        <v>00411201</v>
      </c>
      <c r="C506" t="s">
        <v>7</v>
      </c>
    </row>
    <row r="507" spans="1:3" ht="15">
      <c r="A507">
        <v>501</v>
      </c>
      <c r="B507" t="str">
        <f>"00405809"</f>
        <v>00405809</v>
      </c>
      <c r="C507" t="s">
        <v>10</v>
      </c>
    </row>
    <row r="508" spans="1:3" ht="15">
      <c r="A508">
        <v>502</v>
      </c>
      <c r="B508" t="str">
        <f>"00411394"</f>
        <v>00411394</v>
      </c>
      <c r="C508" t="s">
        <v>7</v>
      </c>
    </row>
    <row r="509" spans="1:3" ht="15">
      <c r="A509">
        <v>503</v>
      </c>
      <c r="B509" t="str">
        <f>"00041421"</f>
        <v>00041421</v>
      </c>
      <c r="C509" t="s">
        <v>7</v>
      </c>
    </row>
    <row r="510" spans="1:3" ht="15">
      <c r="A510">
        <v>504</v>
      </c>
      <c r="B510" t="str">
        <f>"00096472"</f>
        <v>00096472</v>
      </c>
      <c r="C510" t="s">
        <v>7</v>
      </c>
    </row>
    <row r="511" spans="1:3" ht="15">
      <c r="A511">
        <v>505</v>
      </c>
      <c r="B511" t="str">
        <f>"00365579"</f>
        <v>00365579</v>
      </c>
      <c r="C511" t="s">
        <v>8</v>
      </c>
    </row>
    <row r="512" spans="1:3" ht="15">
      <c r="A512">
        <v>506</v>
      </c>
      <c r="B512" t="str">
        <f>"00087532"</f>
        <v>00087532</v>
      </c>
      <c r="C512" t="s">
        <v>7</v>
      </c>
    </row>
    <row r="513" spans="1:3" ht="15">
      <c r="A513">
        <v>507</v>
      </c>
      <c r="B513" t="str">
        <f>"00369604"</f>
        <v>00369604</v>
      </c>
      <c r="C513" t="s">
        <v>8</v>
      </c>
    </row>
    <row r="514" spans="1:3" ht="15">
      <c r="A514">
        <v>508</v>
      </c>
      <c r="B514" t="str">
        <f>"00402031"</f>
        <v>00402031</v>
      </c>
      <c r="C514" t="s">
        <v>7</v>
      </c>
    </row>
    <row r="515" spans="1:3" ht="15">
      <c r="A515">
        <v>509</v>
      </c>
      <c r="B515" t="str">
        <f>"00381159"</f>
        <v>00381159</v>
      </c>
      <c r="C515" t="s">
        <v>10</v>
      </c>
    </row>
    <row r="516" spans="1:3" ht="15">
      <c r="A516">
        <v>510</v>
      </c>
      <c r="B516" t="str">
        <f>"00375621"</f>
        <v>00375621</v>
      </c>
      <c r="C516" t="s">
        <v>7</v>
      </c>
    </row>
    <row r="517" spans="1:3" ht="15">
      <c r="A517">
        <v>511</v>
      </c>
      <c r="B517" t="str">
        <f>"00253820"</f>
        <v>00253820</v>
      </c>
      <c r="C517" t="s">
        <v>7</v>
      </c>
    </row>
    <row r="518" spans="1:3" ht="15">
      <c r="A518">
        <v>512</v>
      </c>
      <c r="B518" t="str">
        <f>"00388424"</f>
        <v>00388424</v>
      </c>
      <c r="C518" t="s">
        <v>11</v>
      </c>
    </row>
    <row r="519" spans="1:3" ht="15">
      <c r="A519">
        <v>513</v>
      </c>
      <c r="B519" t="str">
        <f>"00281183"</f>
        <v>00281183</v>
      </c>
      <c r="C519" t="s">
        <v>8</v>
      </c>
    </row>
    <row r="520" spans="1:3" ht="15">
      <c r="A520">
        <v>514</v>
      </c>
      <c r="B520" t="str">
        <f>"00402574"</f>
        <v>00402574</v>
      </c>
      <c r="C520" t="s">
        <v>10</v>
      </c>
    </row>
    <row r="521" spans="1:3" ht="15">
      <c r="A521">
        <v>515</v>
      </c>
      <c r="B521" t="str">
        <f>"00420686"</f>
        <v>00420686</v>
      </c>
      <c r="C521" t="s">
        <v>8</v>
      </c>
    </row>
    <row r="522" spans="1:3" ht="15">
      <c r="A522">
        <v>516</v>
      </c>
      <c r="B522" t="str">
        <f>"201511006464"</f>
        <v>201511006464</v>
      </c>
      <c r="C522" t="s">
        <v>7</v>
      </c>
    </row>
    <row r="523" spans="1:3" ht="15">
      <c r="A523">
        <v>517</v>
      </c>
      <c r="B523" t="str">
        <f>"00409062"</f>
        <v>00409062</v>
      </c>
      <c r="C523" t="s">
        <v>8</v>
      </c>
    </row>
    <row r="524" spans="1:3" ht="15">
      <c r="A524">
        <v>518</v>
      </c>
      <c r="B524" t="str">
        <f>"201511027101"</f>
        <v>201511027101</v>
      </c>
      <c r="C524" t="s">
        <v>10</v>
      </c>
    </row>
    <row r="525" spans="1:3" ht="15">
      <c r="A525">
        <v>519</v>
      </c>
      <c r="B525" t="str">
        <f>"00293023"</f>
        <v>00293023</v>
      </c>
      <c r="C525" t="s">
        <v>7</v>
      </c>
    </row>
    <row r="526" spans="1:3" ht="15">
      <c r="A526">
        <v>520</v>
      </c>
      <c r="B526" t="str">
        <f>"00249736"</f>
        <v>00249736</v>
      </c>
      <c r="C526" t="s">
        <v>8</v>
      </c>
    </row>
    <row r="527" spans="1:3" ht="15">
      <c r="A527">
        <v>521</v>
      </c>
      <c r="B527" t="str">
        <f>"00079363"</f>
        <v>00079363</v>
      </c>
      <c r="C527" t="s">
        <v>8</v>
      </c>
    </row>
    <row r="528" spans="1:3" ht="15">
      <c r="A528">
        <v>522</v>
      </c>
      <c r="B528" t="str">
        <f>"00416083"</f>
        <v>00416083</v>
      </c>
      <c r="C528" t="s">
        <v>7</v>
      </c>
    </row>
    <row r="529" spans="1:3" ht="15">
      <c r="A529">
        <v>523</v>
      </c>
      <c r="B529" t="str">
        <f>"00254854"</f>
        <v>00254854</v>
      </c>
      <c r="C529" t="s">
        <v>8</v>
      </c>
    </row>
    <row r="530" spans="1:3" ht="15">
      <c r="A530">
        <v>524</v>
      </c>
      <c r="B530" t="str">
        <f>"00254103"</f>
        <v>00254103</v>
      </c>
      <c r="C530" t="s">
        <v>7</v>
      </c>
    </row>
    <row r="531" spans="1:3" ht="15">
      <c r="A531">
        <v>525</v>
      </c>
      <c r="B531" t="str">
        <f>"201406000139"</f>
        <v>201406000139</v>
      </c>
      <c r="C531" t="s">
        <v>7</v>
      </c>
    </row>
    <row r="532" spans="1:3" ht="15">
      <c r="A532">
        <v>526</v>
      </c>
      <c r="B532" t="str">
        <f>"00396949"</f>
        <v>00396949</v>
      </c>
      <c r="C532" t="s">
        <v>10</v>
      </c>
    </row>
    <row r="533" spans="1:3" ht="15">
      <c r="A533">
        <v>527</v>
      </c>
      <c r="B533" t="str">
        <f>"00096002"</f>
        <v>00096002</v>
      </c>
      <c r="C533" t="s">
        <v>8</v>
      </c>
    </row>
    <row r="534" spans="1:3" ht="15">
      <c r="A534">
        <v>528</v>
      </c>
      <c r="B534" t="str">
        <f>"00022812"</f>
        <v>00022812</v>
      </c>
      <c r="C534" t="s">
        <v>7</v>
      </c>
    </row>
    <row r="535" spans="1:3" ht="15">
      <c r="A535">
        <v>529</v>
      </c>
      <c r="B535" t="str">
        <f>"00389888"</f>
        <v>00389888</v>
      </c>
      <c r="C535" t="s">
        <v>7</v>
      </c>
    </row>
    <row r="536" spans="1:3" ht="15">
      <c r="A536">
        <v>530</v>
      </c>
      <c r="B536" t="str">
        <f>"201511024950"</f>
        <v>201511024950</v>
      </c>
      <c r="C536" t="s">
        <v>6</v>
      </c>
    </row>
    <row r="537" spans="1:3" ht="15">
      <c r="A537">
        <v>531</v>
      </c>
      <c r="B537" t="str">
        <f>"00374849"</f>
        <v>00374849</v>
      </c>
      <c r="C537" t="s">
        <v>7</v>
      </c>
    </row>
    <row r="538" spans="1:3" ht="15">
      <c r="A538">
        <v>532</v>
      </c>
      <c r="B538" t="str">
        <f>"00282161"</f>
        <v>00282161</v>
      </c>
      <c r="C538" t="s">
        <v>10</v>
      </c>
    </row>
    <row r="539" spans="1:3" ht="15">
      <c r="A539">
        <v>533</v>
      </c>
      <c r="B539" t="str">
        <f>"00249396"</f>
        <v>00249396</v>
      </c>
      <c r="C539" t="s">
        <v>7</v>
      </c>
    </row>
    <row r="540" spans="1:3" ht="15">
      <c r="A540">
        <v>534</v>
      </c>
      <c r="B540" t="str">
        <f>"00367011"</f>
        <v>00367011</v>
      </c>
      <c r="C540" t="s">
        <v>7</v>
      </c>
    </row>
    <row r="541" spans="1:3" ht="15">
      <c r="A541">
        <v>535</v>
      </c>
      <c r="B541" t="str">
        <f>"00314417"</f>
        <v>00314417</v>
      </c>
      <c r="C541" t="s">
        <v>7</v>
      </c>
    </row>
    <row r="542" spans="1:3" ht="15">
      <c r="A542">
        <v>536</v>
      </c>
      <c r="B542" t="str">
        <f>"00397074"</f>
        <v>00397074</v>
      </c>
      <c r="C542" t="s">
        <v>10</v>
      </c>
    </row>
    <row r="543" spans="1:3" ht="15">
      <c r="A543">
        <v>537</v>
      </c>
      <c r="B543" t="str">
        <f>"00418203"</f>
        <v>00418203</v>
      </c>
      <c r="C543" t="s">
        <v>10</v>
      </c>
    </row>
    <row r="544" spans="1:3" ht="15">
      <c r="A544">
        <v>538</v>
      </c>
      <c r="B544" t="str">
        <f>"00411605"</f>
        <v>00411605</v>
      </c>
      <c r="C544" t="s">
        <v>7</v>
      </c>
    </row>
    <row r="545" spans="1:3" ht="15">
      <c r="A545">
        <v>539</v>
      </c>
      <c r="B545" t="str">
        <f>"00403139"</f>
        <v>00403139</v>
      </c>
      <c r="C545" t="s">
        <v>7</v>
      </c>
    </row>
    <row r="546" spans="1:3" ht="15">
      <c r="A546">
        <v>540</v>
      </c>
      <c r="B546" t="str">
        <f>"00409280"</f>
        <v>00409280</v>
      </c>
      <c r="C546" t="s">
        <v>10</v>
      </c>
    </row>
    <row r="547" spans="1:3" ht="15">
      <c r="A547">
        <v>541</v>
      </c>
      <c r="B547" t="str">
        <f>"00420890"</f>
        <v>00420890</v>
      </c>
      <c r="C547" t="s">
        <v>7</v>
      </c>
    </row>
    <row r="548" spans="1:3" ht="15">
      <c r="A548">
        <v>542</v>
      </c>
      <c r="B548" t="str">
        <f>"00416504"</f>
        <v>00416504</v>
      </c>
      <c r="C548" t="s">
        <v>10</v>
      </c>
    </row>
    <row r="549" spans="1:3" ht="15">
      <c r="A549">
        <v>543</v>
      </c>
      <c r="B549" t="str">
        <f>"00417406"</f>
        <v>00417406</v>
      </c>
      <c r="C549" t="s">
        <v>8</v>
      </c>
    </row>
    <row r="550" spans="1:3" ht="15">
      <c r="A550">
        <v>544</v>
      </c>
      <c r="B550" t="str">
        <f>"00237663"</f>
        <v>00237663</v>
      </c>
      <c r="C550" t="s">
        <v>6</v>
      </c>
    </row>
    <row r="551" spans="1:3" ht="15">
      <c r="A551">
        <v>545</v>
      </c>
      <c r="B551" t="str">
        <f>"00085969"</f>
        <v>00085969</v>
      </c>
      <c r="C551" t="s">
        <v>7</v>
      </c>
    </row>
    <row r="552" spans="1:3" ht="15">
      <c r="A552">
        <v>546</v>
      </c>
      <c r="B552" t="str">
        <f>"00409087"</f>
        <v>00409087</v>
      </c>
      <c r="C552" t="s">
        <v>8</v>
      </c>
    </row>
    <row r="553" spans="1:3" ht="15">
      <c r="A553">
        <v>547</v>
      </c>
      <c r="B553" t="str">
        <f>"00406536"</f>
        <v>00406536</v>
      </c>
      <c r="C553" t="s">
        <v>7</v>
      </c>
    </row>
    <row r="554" spans="1:3" ht="15">
      <c r="A554">
        <v>548</v>
      </c>
      <c r="B554" t="str">
        <f>"00421478"</f>
        <v>00421478</v>
      </c>
      <c r="C554" t="s">
        <v>7</v>
      </c>
    </row>
    <row r="555" spans="1:3" ht="15">
      <c r="A555">
        <v>549</v>
      </c>
      <c r="B555" t="str">
        <f>"00396982"</f>
        <v>00396982</v>
      </c>
      <c r="C555" t="s">
        <v>7</v>
      </c>
    </row>
    <row r="556" spans="1:3" ht="15">
      <c r="A556">
        <v>550</v>
      </c>
      <c r="B556" t="str">
        <f>"00398554"</f>
        <v>00398554</v>
      </c>
      <c r="C556" t="s">
        <v>10</v>
      </c>
    </row>
    <row r="557" spans="1:3" ht="15">
      <c r="A557">
        <v>551</v>
      </c>
      <c r="B557" t="str">
        <f>"00401475"</f>
        <v>00401475</v>
      </c>
      <c r="C557" t="s">
        <v>8</v>
      </c>
    </row>
    <row r="558" spans="1:3" ht="15">
      <c r="A558">
        <v>552</v>
      </c>
      <c r="B558" t="str">
        <f>"00353483"</f>
        <v>00353483</v>
      </c>
      <c r="C558" t="s">
        <v>7</v>
      </c>
    </row>
    <row r="559" spans="1:3" ht="15">
      <c r="A559">
        <v>553</v>
      </c>
      <c r="B559" t="str">
        <f>"00419287"</f>
        <v>00419287</v>
      </c>
      <c r="C559" t="s">
        <v>8</v>
      </c>
    </row>
    <row r="560" spans="1:3" ht="15">
      <c r="A560">
        <v>554</v>
      </c>
      <c r="B560" t="str">
        <f>"00395204"</f>
        <v>00395204</v>
      </c>
      <c r="C560" t="s">
        <v>7</v>
      </c>
    </row>
    <row r="561" spans="1:3" ht="15">
      <c r="A561">
        <v>555</v>
      </c>
      <c r="B561" t="str">
        <f>"00322757"</f>
        <v>00322757</v>
      </c>
      <c r="C561" t="s">
        <v>10</v>
      </c>
    </row>
    <row r="562" spans="1:3" ht="15">
      <c r="A562">
        <v>556</v>
      </c>
      <c r="B562" t="str">
        <f>"00388296"</f>
        <v>00388296</v>
      </c>
      <c r="C562" t="s">
        <v>8</v>
      </c>
    </row>
    <row r="563" spans="1:3" ht="15">
      <c r="A563">
        <v>557</v>
      </c>
      <c r="B563" t="str">
        <f>"00366924"</f>
        <v>00366924</v>
      </c>
      <c r="C563" t="s">
        <v>9</v>
      </c>
    </row>
    <row r="564" spans="1:3" ht="15">
      <c r="A564">
        <v>558</v>
      </c>
      <c r="B564" t="str">
        <f>"00038353"</f>
        <v>00038353</v>
      </c>
      <c r="C564" t="s">
        <v>7</v>
      </c>
    </row>
    <row r="565" spans="1:3" ht="15">
      <c r="A565">
        <v>559</v>
      </c>
      <c r="B565" t="str">
        <f>"00357219"</f>
        <v>00357219</v>
      </c>
      <c r="C565" t="s">
        <v>8</v>
      </c>
    </row>
    <row r="566" spans="1:3" ht="15">
      <c r="A566">
        <v>560</v>
      </c>
      <c r="B566" t="str">
        <f>"00352664"</f>
        <v>00352664</v>
      </c>
      <c r="C566" t="s">
        <v>10</v>
      </c>
    </row>
    <row r="567" spans="1:3" ht="15">
      <c r="A567">
        <v>561</v>
      </c>
      <c r="B567" t="str">
        <f>"00377263"</f>
        <v>00377263</v>
      </c>
      <c r="C567" t="s">
        <v>10</v>
      </c>
    </row>
    <row r="568" spans="1:3" ht="15">
      <c r="A568">
        <v>562</v>
      </c>
      <c r="B568" t="str">
        <f>"00406366"</f>
        <v>00406366</v>
      </c>
      <c r="C568" t="s">
        <v>7</v>
      </c>
    </row>
    <row r="569" spans="1:3" ht="15">
      <c r="A569">
        <v>563</v>
      </c>
      <c r="B569" t="str">
        <f>"00325434"</f>
        <v>00325434</v>
      </c>
      <c r="C569" t="s">
        <v>7</v>
      </c>
    </row>
    <row r="570" spans="1:3" ht="15">
      <c r="A570">
        <v>564</v>
      </c>
      <c r="B570" t="str">
        <f>"00330401"</f>
        <v>00330401</v>
      </c>
      <c r="C570" t="s">
        <v>7</v>
      </c>
    </row>
    <row r="571" spans="1:3" ht="15">
      <c r="A571">
        <v>565</v>
      </c>
      <c r="B571" t="str">
        <f>"00155705"</f>
        <v>00155705</v>
      </c>
      <c r="C571" t="s">
        <v>9</v>
      </c>
    </row>
    <row r="572" spans="1:3" ht="15">
      <c r="A572">
        <v>566</v>
      </c>
      <c r="B572" t="str">
        <f>"00401387"</f>
        <v>00401387</v>
      </c>
      <c r="C572" t="s">
        <v>10</v>
      </c>
    </row>
    <row r="573" spans="1:3" ht="15">
      <c r="A573">
        <v>567</v>
      </c>
      <c r="B573" t="str">
        <f>"00286970"</f>
        <v>00286970</v>
      </c>
      <c r="C573" t="s">
        <v>7</v>
      </c>
    </row>
    <row r="574" spans="1:3" ht="15">
      <c r="A574">
        <v>568</v>
      </c>
      <c r="B574" t="str">
        <f>"00400884"</f>
        <v>00400884</v>
      </c>
      <c r="C574" t="s">
        <v>10</v>
      </c>
    </row>
    <row r="575" spans="1:3" ht="15">
      <c r="A575">
        <v>569</v>
      </c>
      <c r="B575" t="str">
        <f>"00334702"</f>
        <v>00334702</v>
      </c>
      <c r="C575" t="s">
        <v>7</v>
      </c>
    </row>
    <row r="576" spans="1:3" ht="15">
      <c r="A576">
        <v>570</v>
      </c>
      <c r="B576" t="str">
        <f>"00281307"</f>
        <v>00281307</v>
      </c>
      <c r="C576" t="s">
        <v>8</v>
      </c>
    </row>
    <row r="577" spans="1:3" ht="15">
      <c r="A577">
        <v>571</v>
      </c>
      <c r="B577" t="str">
        <f>"201511024023"</f>
        <v>201511024023</v>
      </c>
      <c r="C577" t="s">
        <v>7</v>
      </c>
    </row>
    <row r="578" spans="1:3" ht="15">
      <c r="A578">
        <v>572</v>
      </c>
      <c r="B578" t="str">
        <f>"00287435"</f>
        <v>00287435</v>
      </c>
      <c r="C578" t="s">
        <v>10</v>
      </c>
    </row>
    <row r="579" spans="1:3" ht="15">
      <c r="A579">
        <v>573</v>
      </c>
      <c r="B579" t="str">
        <f>"00299134"</f>
        <v>00299134</v>
      </c>
      <c r="C579" t="s">
        <v>7</v>
      </c>
    </row>
    <row r="580" spans="1:3" ht="15">
      <c r="A580">
        <v>574</v>
      </c>
      <c r="B580" t="str">
        <f>"00386046"</f>
        <v>00386046</v>
      </c>
      <c r="C580" t="s">
        <v>10</v>
      </c>
    </row>
    <row r="581" spans="1:3" ht="15">
      <c r="A581">
        <v>575</v>
      </c>
      <c r="B581" t="str">
        <f>"200712003866"</f>
        <v>200712003866</v>
      </c>
      <c r="C581" t="s">
        <v>10</v>
      </c>
    </row>
    <row r="582" spans="1:3" ht="15">
      <c r="A582">
        <v>576</v>
      </c>
      <c r="B582" t="str">
        <f>"00404343"</f>
        <v>00404343</v>
      </c>
      <c r="C582" t="s">
        <v>10</v>
      </c>
    </row>
    <row r="583" spans="1:3" ht="15">
      <c r="A583">
        <v>577</v>
      </c>
      <c r="B583" t="str">
        <f>"00365080"</f>
        <v>00365080</v>
      </c>
      <c r="C583" t="s">
        <v>7</v>
      </c>
    </row>
    <row r="584" spans="1:3" ht="15">
      <c r="A584">
        <v>578</v>
      </c>
      <c r="B584" t="str">
        <f>"00252037"</f>
        <v>00252037</v>
      </c>
      <c r="C584" t="s">
        <v>10</v>
      </c>
    </row>
    <row r="585" spans="1:3" ht="15">
      <c r="A585">
        <v>579</v>
      </c>
      <c r="B585" t="str">
        <f>"00368338"</f>
        <v>00368338</v>
      </c>
      <c r="C585" t="s">
        <v>10</v>
      </c>
    </row>
    <row r="586" spans="1:3" ht="15">
      <c r="A586">
        <v>580</v>
      </c>
      <c r="B586" t="str">
        <f>"00405870"</f>
        <v>00405870</v>
      </c>
      <c r="C586" t="s">
        <v>7</v>
      </c>
    </row>
    <row r="587" spans="1:3" ht="15">
      <c r="A587">
        <v>581</v>
      </c>
      <c r="B587" t="str">
        <f>"00406507"</f>
        <v>00406507</v>
      </c>
      <c r="C587" t="s">
        <v>7</v>
      </c>
    </row>
    <row r="588" spans="1:3" ht="15">
      <c r="A588">
        <v>582</v>
      </c>
      <c r="B588" t="str">
        <f>"00379327"</f>
        <v>00379327</v>
      </c>
      <c r="C588" t="s">
        <v>8</v>
      </c>
    </row>
    <row r="589" spans="1:3" ht="15">
      <c r="A589">
        <v>583</v>
      </c>
      <c r="B589" t="str">
        <f>"00308048"</f>
        <v>00308048</v>
      </c>
      <c r="C589" t="s">
        <v>7</v>
      </c>
    </row>
    <row r="590" spans="1:3" ht="15">
      <c r="A590">
        <v>584</v>
      </c>
      <c r="B590" t="str">
        <f>"00201791"</f>
        <v>00201791</v>
      </c>
      <c r="C590" t="s">
        <v>7</v>
      </c>
    </row>
    <row r="591" spans="1:3" ht="15">
      <c r="A591">
        <v>585</v>
      </c>
      <c r="B591" t="str">
        <f>"00375391"</f>
        <v>00375391</v>
      </c>
      <c r="C591" t="s">
        <v>7</v>
      </c>
    </row>
    <row r="592" spans="1:3" ht="15">
      <c r="A592">
        <v>586</v>
      </c>
      <c r="B592" t="str">
        <f>"00393665"</f>
        <v>00393665</v>
      </c>
      <c r="C592" t="s">
        <v>8</v>
      </c>
    </row>
    <row r="593" spans="1:3" ht="15">
      <c r="A593">
        <v>587</v>
      </c>
      <c r="B593" t="str">
        <f>"00355314"</f>
        <v>00355314</v>
      </c>
      <c r="C593" t="s">
        <v>7</v>
      </c>
    </row>
    <row r="594" spans="1:3" ht="15">
      <c r="A594">
        <v>588</v>
      </c>
      <c r="B594" t="str">
        <f>"00278223"</f>
        <v>00278223</v>
      </c>
      <c r="C594" t="s">
        <v>7</v>
      </c>
    </row>
    <row r="595" spans="1:3" ht="15">
      <c r="A595">
        <v>589</v>
      </c>
      <c r="B595" t="str">
        <f>"00364005"</f>
        <v>00364005</v>
      </c>
      <c r="C595" t="s">
        <v>10</v>
      </c>
    </row>
    <row r="596" spans="1:3" ht="15">
      <c r="A596">
        <v>590</v>
      </c>
      <c r="B596" t="str">
        <f>"00186724"</f>
        <v>00186724</v>
      </c>
      <c r="C596" t="s">
        <v>8</v>
      </c>
    </row>
    <row r="597" spans="1:3" ht="15">
      <c r="A597">
        <v>591</v>
      </c>
      <c r="B597" t="str">
        <f>"00366146"</f>
        <v>00366146</v>
      </c>
      <c r="C597" t="s">
        <v>9</v>
      </c>
    </row>
    <row r="598" spans="1:3" ht="15">
      <c r="A598">
        <v>592</v>
      </c>
      <c r="B598" t="str">
        <f>"201511020835"</f>
        <v>201511020835</v>
      </c>
      <c r="C598" t="s">
        <v>10</v>
      </c>
    </row>
    <row r="599" spans="1:3" ht="15">
      <c r="A599">
        <v>593</v>
      </c>
      <c r="B599" t="str">
        <f>"00373243"</f>
        <v>00373243</v>
      </c>
      <c r="C599" t="s">
        <v>9</v>
      </c>
    </row>
    <row r="600" spans="1:3" ht="15">
      <c r="A600">
        <v>594</v>
      </c>
      <c r="B600" t="str">
        <f>"00272093"</f>
        <v>00272093</v>
      </c>
      <c r="C600" t="s">
        <v>8</v>
      </c>
    </row>
    <row r="601" spans="1:3" ht="15">
      <c r="A601">
        <v>595</v>
      </c>
      <c r="B601" t="str">
        <f>"00363284"</f>
        <v>00363284</v>
      </c>
      <c r="C601" t="s">
        <v>7</v>
      </c>
    </row>
    <row r="602" spans="1:3" ht="15">
      <c r="A602">
        <v>596</v>
      </c>
      <c r="B602" t="str">
        <f>"00295617"</f>
        <v>00295617</v>
      </c>
      <c r="C602" t="s">
        <v>8</v>
      </c>
    </row>
    <row r="603" spans="1:3" ht="15">
      <c r="A603">
        <v>597</v>
      </c>
      <c r="B603" t="str">
        <f>"00385744"</f>
        <v>00385744</v>
      </c>
      <c r="C603" t="s">
        <v>15</v>
      </c>
    </row>
    <row r="604" spans="1:3" ht="15">
      <c r="A604">
        <v>598</v>
      </c>
      <c r="B604" t="str">
        <f>"00307783"</f>
        <v>00307783</v>
      </c>
      <c r="C604" t="s">
        <v>8</v>
      </c>
    </row>
    <row r="605" spans="1:3" ht="15">
      <c r="A605">
        <v>599</v>
      </c>
      <c r="B605" t="str">
        <f>"200910000241"</f>
        <v>200910000241</v>
      </c>
      <c r="C605" t="s">
        <v>10</v>
      </c>
    </row>
    <row r="606" spans="1:3" ht="15">
      <c r="A606">
        <v>600</v>
      </c>
      <c r="B606" t="str">
        <f>"00382277"</f>
        <v>00382277</v>
      </c>
      <c r="C606" t="s">
        <v>10</v>
      </c>
    </row>
    <row r="607" spans="1:3" ht="15">
      <c r="A607">
        <v>601</v>
      </c>
      <c r="B607" t="str">
        <f>"00302935"</f>
        <v>00302935</v>
      </c>
      <c r="C607" t="s">
        <v>10</v>
      </c>
    </row>
    <row r="608" spans="1:3" ht="15">
      <c r="A608">
        <v>602</v>
      </c>
      <c r="B608" t="str">
        <f>"00396950"</f>
        <v>00396950</v>
      </c>
      <c r="C608" t="s">
        <v>6</v>
      </c>
    </row>
    <row r="609" spans="1:3" ht="15">
      <c r="A609">
        <v>603</v>
      </c>
      <c r="B609" t="str">
        <f>"201511005800"</f>
        <v>201511005800</v>
      </c>
      <c r="C609" t="s">
        <v>16</v>
      </c>
    </row>
    <row r="610" spans="1:3" ht="15">
      <c r="A610">
        <v>604</v>
      </c>
      <c r="B610" t="str">
        <f>"00401428"</f>
        <v>00401428</v>
      </c>
      <c r="C610" t="s">
        <v>8</v>
      </c>
    </row>
    <row r="611" spans="1:3" ht="15">
      <c r="A611">
        <v>605</v>
      </c>
      <c r="B611" t="str">
        <f>"00385265"</f>
        <v>00385265</v>
      </c>
      <c r="C611" t="s">
        <v>10</v>
      </c>
    </row>
    <row r="612" spans="1:3" ht="15">
      <c r="A612">
        <v>606</v>
      </c>
      <c r="B612" t="str">
        <f>"201604002011"</f>
        <v>201604002011</v>
      </c>
      <c r="C612" t="s">
        <v>7</v>
      </c>
    </row>
    <row r="613" spans="1:3" ht="15">
      <c r="A613">
        <v>607</v>
      </c>
      <c r="B613" t="str">
        <f>"00328891"</f>
        <v>00328891</v>
      </c>
      <c r="C613" t="s">
        <v>10</v>
      </c>
    </row>
    <row r="614" spans="1:3" ht="15">
      <c r="A614">
        <v>608</v>
      </c>
      <c r="B614" t="str">
        <f>"00386530"</f>
        <v>00386530</v>
      </c>
      <c r="C614" t="s">
        <v>10</v>
      </c>
    </row>
    <row r="615" spans="1:3" ht="15">
      <c r="A615">
        <v>609</v>
      </c>
      <c r="B615" t="str">
        <f>"00387968"</f>
        <v>00387968</v>
      </c>
      <c r="C615" t="s">
        <v>10</v>
      </c>
    </row>
    <row r="616" spans="1:3" ht="15">
      <c r="A616">
        <v>610</v>
      </c>
      <c r="B616" t="str">
        <f>"00266891"</f>
        <v>00266891</v>
      </c>
      <c r="C616" t="s">
        <v>7</v>
      </c>
    </row>
    <row r="617" spans="1:3" ht="15">
      <c r="A617">
        <v>611</v>
      </c>
      <c r="B617" t="str">
        <f>"00005052"</f>
        <v>00005052</v>
      </c>
      <c r="C617" t="s">
        <v>8</v>
      </c>
    </row>
    <row r="618" spans="1:3" ht="15">
      <c r="A618">
        <v>612</v>
      </c>
      <c r="B618" t="str">
        <f>"00396182"</f>
        <v>00396182</v>
      </c>
      <c r="C618" t="s">
        <v>10</v>
      </c>
    </row>
    <row r="619" spans="1:3" ht="15">
      <c r="A619">
        <v>613</v>
      </c>
      <c r="B619" t="str">
        <f>"00246633"</f>
        <v>00246633</v>
      </c>
      <c r="C619" t="s">
        <v>8</v>
      </c>
    </row>
    <row r="620" spans="1:3" ht="15">
      <c r="A620">
        <v>614</v>
      </c>
      <c r="B620" t="str">
        <f>"00361393"</f>
        <v>00361393</v>
      </c>
      <c r="C620" t="s">
        <v>7</v>
      </c>
    </row>
    <row r="621" spans="1:3" ht="15">
      <c r="A621">
        <v>615</v>
      </c>
      <c r="B621" t="str">
        <f>"00249624"</f>
        <v>00249624</v>
      </c>
      <c r="C621" t="s">
        <v>10</v>
      </c>
    </row>
    <row r="622" spans="1:3" ht="15">
      <c r="A622">
        <v>616</v>
      </c>
      <c r="B622" t="str">
        <f>"00385657"</f>
        <v>00385657</v>
      </c>
      <c r="C622" t="s">
        <v>10</v>
      </c>
    </row>
    <row r="623" spans="1:3" ht="15">
      <c r="A623">
        <v>617</v>
      </c>
      <c r="B623" t="str">
        <f>"00377269"</f>
        <v>00377269</v>
      </c>
      <c r="C623" t="s">
        <v>7</v>
      </c>
    </row>
    <row r="624" spans="1:3" ht="15">
      <c r="A624">
        <v>618</v>
      </c>
      <c r="B624" t="str">
        <f>"00318951"</f>
        <v>00318951</v>
      </c>
      <c r="C624" t="s">
        <v>8</v>
      </c>
    </row>
    <row r="625" spans="1:3" ht="15">
      <c r="A625">
        <v>619</v>
      </c>
      <c r="B625" t="str">
        <f>"00317612"</f>
        <v>00317612</v>
      </c>
      <c r="C625" t="s">
        <v>10</v>
      </c>
    </row>
    <row r="626" spans="1:3" ht="15">
      <c r="A626">
        <v>620</v>
      </c>
      <c r="B626" t="str">
        <f>"00187968"</f>
        <v>00187968</v>
      </c>
      <c r="C626" t="s">
        <v>10</v>
      </c>
    </row>
    <row r="627" spans="1:3" ht="15">
      <c r="A627">
        <v>621</v>
      </c>
      <c r="B627" t="str">
        <f>"00381177"</f>
        <v>00381177</v>
      </c>
      <c r="C627" t="s">
        <v>8</v>
      </c>
    </row>
    <row r="628" spans="1:3" ht="15">
      <c r="A628">
        <v>622</v>
      </c>
      <c r="B628" t="str">
        <f>"00353725"</f>
        <v>00353725</v>
      </c>
      <c r="C628" t="s">
        <v>7</v>
      </c>
    </row>
    <row r="629" spans="1:3" ht="15">
      <c r="A629">
        <v>623</v>
      </c>
      <c r="B629" t="str">
        <f>"00104259"</f>
        <v>00104259</v>
      </c>
      <c r="C629" t="s">
        <v>7</v>
      </c>
    </row>
    <row r="630" spans="1:3" ht="15">
      <c r="A630">
        <v>624</v>
      </c>
      <c r="B630" t="str">
        <f>"00264007"</f>
        <v>00264007</v>
      </c>
      <c r="C630" t="s">
        <v>7</v>
      </c>
    </row>
    <row r="631" spans="1:3" ht="15">
      <c r="A631">
        <v>625</v>
      </c>
      <c r="B631" t="str">
        <f>"00354081"</f>
        <v>00354081</v>
      </c>
      <c r="C631" t="s">
        <v>10</v>
      </c>
    </row>
    <row r="632" spans="1:3" ht="15">
      <c r="A632">
        <v>626</v>
      </c>
      <c r="B632" t="str">
        <f>"00216608"</f>
        <v>00216608</v>
      </c>
      <c r="C632" t="s">
        <v>7</v>
      </c>
    </row>
    <row r="633" spans="1:3" ht="15">
      <c r="A633">
        <v>627</v>
      </c>
      <c r="B633" t="str">
        <f>"201511006738"</f>
        <v>201511006738</v>
      </c>
      <c r="C633" t="s">
        <v>7</v>
      </c>
    </row>
    <row r="634" spans="1:3" ht="15">
      <c r="A634">
        <v>628</v>
      </c>
      <c r="B634" t="str">
        <f>"201302000076"</f>
        <v>201302000076</v>
      </c>
      <c r="C634" t="s">
        <v>7</v>
      </c>
    </row>
    <row r="635" spans="1:3" ht="15">
      <c r="A635">
        <v>629</v>
      </c>
      <c r="B635" t="str">
        <f>"00338607"</f>
        <v>00338607</v>
      </c>
      <c r="C635" t="s">
        <v>7</v>
      </c>
    </row>
    <row r="636" spans="1:3" ht="15">
      <c r="A636">
        <v>630</v>
      </c>
      <c r="B636" t="str">
        <f>"00422726"</f>
        <v>00422726</v>
      </c>
      <c r="C636" t="s">
        <v>10</v>
      </c>
    </row>
    <row r="637" spans="1:3" ht="15">
      <c r="A637">
        <v>631</v>
      </c>
      <c r="B637" t="str">
        <f>"00419684"</f>
        <v>00419684</v>
      </c>
      <c r="C637" t="s">
        <v>7</v>
      </c>
    </row>
    <row r="638" spans="1:3" ht="15">
      <c r="A638">
        <v>632</v>
      </c>
      <c r="B638" t="str">
        <f>"00419343"</f>
        <v>00419343</v>
      </c>
      <c r="C638" t="s">
        <v>7</v>
      </c>
    </row>
    <row r="639" spans="1:3" ht="15">
      <c r="A639">
        <v>633</v>
      </c>
      <c r="B639" t="str">
        <f>"00384859"</f>
        <v>00384859</v>
      </c>
      <c r="C639" t="s">
        <v>10</v>
      </c>
    </row>
    <row r="640" spans="1:3" ht="15">
      <c r="A640">
        <v>634</v>
      </c>
      <c r="B640" t="str">
        <f>"00303291"</f>
        <v>00303291</v>
      </c>
      <c r="C640" t="s">
        <v>7</v>
      </c>
    </row>
    <row r="641" spans="1:3" ht="15">
      <c r="A641">
        <v>635</v>
      </c>
      <c r="B641" t="str">
        <f>"00327746"</f>
        <v>00327746</v>
      </c>
      <c r="C641" t="s">
        <v>7</v>
      </c>
    </row>
    <row r="642" spans="1:3" ht="15">
      <c r="A642">
        <v>636</v>
      </c>
      <c r="B642" t="str">
        <f>"00409919"</f>
        <v>00409919</v>
      </c>
      <c r="C642" t="s">
        <v>7</v>
      </c>
    </row>
    <row r="643" spans="1:3" ht="15">
      <c r="A643">
        <v>637</v>
      </c>
      <c r="B643" t="str">
        <f>"00378329"</f>
        <v>00378329</v>
      </c>
      <c r="C643" t="s">
        <v>8</v>
      </c>
    </row>
    <row r="644" spans="1:3" ht="15">
      <c r="A644">
        <v>638</v>
      </c>
      <c r="B644" t="str">
        <f>"00386191"</f>
        <v>00386191</v>
      </c>
      <c r="C644" t="s">
        <v>10</v>
      </c>
    </row>
    <row r="645" spans="1:3" ht="15">
      <c r="A645">
        <v>639</v>
      </c>
      <c r="B645" t="str">
        <f>"201412000084"</f>
        <v>201412000084</v>
      </c>
      <c r="C645" t="s">
        <v>7</v>
      </c>
    </row>
    <row r="646" spans="1:3" ht="15">
      <c r="A646">
        <v>640</v>
      </c>
      <c r="B646" t="str">
        <f>"00250098"</f>
        <v>00250098</v>
      </c>
      <c r="C646" t="s">
        <v>8</v>
      </c>
    </row>
    <row r="647" spans="1:3" ht="15">
      <c r="A647">
        <v>641</v>
      </c>
      <c r="B647" t="str">
        <f>"00385098"</f>
        <v>00385098</v>
      </c>
      <c r="C647" t="s">
        <v>7</v>
      </c>
    </row>
    <row r="648" spans="1:3" ht="15">
      <c r="A648">
        <v>642</v>
      </c>
      <c r="B648" t="str">
        <f>"00387396"</f>
        <v>00387396</v>
      </c>
      <c r="C648" t="s">
        <v>7</v>
      </c>
    </row>
    <row r="649" spans="1:3" ht="15">
      <c r="A649">
        <v>643</v>
      </c>
      <c r="B649" t="str">
        <f>"00416191"</f>
        <v>00416191</v>
      </c>
      <c r="C649" t="s">
        <v>10</v>
      </c>
    </row>
    <row r="650" spans="1:3" ht="15">
      <c r="A650">
        <v>644</v>
      </c>
      <c r="B650" t="str">
        <f>"00308826"</f>
        <v>00308826</v>
      </c>
      <c r="C650" t="s">
        <v>7</v>
      </c>
    </row>
    <row r="651" spans="1:3" ht="15">
      <c r="A651">
        <v>645</v>
      </c>
      <c r="B651" t="str">
        <f>"00336744"</f>
        <v>00336744</v>
      </c>
      <c r="C651" t="s">
        <v>7</v>
      </c>
    </row>
    <row r="652" spans="1:3" ht="15">
      <c r="A652">
        <v>646</v>
      </c>
      <c r="B652" t="str">
        <f>"00352702"</f>
        <v>00352702</v>
      </c>
      <c r="C652" t="s">
        <v>7</v>
      </c>
    </row>
    <row r="653" spans="1:3" ht="15">
      <c r="A653">
        <v>647</v>
      </c>
      <c r="B653" t="str">
        <f>"00358210"</f>
        <v>00358210</v>
      </c>
      <c r="C653" t="s">
        <v>10</v>
      </c>
    </row>
    <row r="654" spans="1:3" ht="15">
      <c r="A654">
        <v>648</v>
      </c>
      <c r="B654" t="str">
        <f>"00085767"</f>
        <v>00085767</v>
      </c>
      <c r="C654" t="s">
        <v>7</v>
      </c>
    </row>
    <row r="655" spans="1:3" ht="15">
      <c r="A655">
        <v>649</v>
      </c>
      <c r="B655" t="str">
        <f>"00383612"</f>
        <v>00383612</v>
      </c>
      <c r="C655" t="s">
        <v>10</v>
      </c>
    </row>
    <row r="656" spans="1:3" ht="15">
      <c r="A656">
        <v>650</v>
      </c>
      <c r="B656" t="str">
        <f>"201511018247"</f>
        <v>201511018247</v>
      </c>
      <c r="C656" t="s">
        <v>7</v>
      </c>
    </row>
    <row r="657" spans="1:3" ht="15">
      <c r="A657">
        <v>651</v>
      </c>
      <c r="B657" t="str">
        <f>"00400392"</f>
        <v>00400392</v>
      </c>
      <c r="C657" t="s">
        <v>10</v>
      </c>
    </row>
    <row r="658" spans="1:3" ht="15">
      <c r="A658">
        <v>652</v>
      </c>
      <c r="B658" t="str">
        <f>"00396149"</f>
        <v>00396149</v>
      </c>
      <c r="C658" t="s">
        <v>8</v>
      </c>
    </row>
    <row r="659" spans="1:3" ht="15">
      <c r="A659">
        <v>653</v>
      </c>
      <c r="B659" t="str">
        <f>"00281879"</f>
        <v>00281879</v>
      </c>
      <c r="C659" t="s">
        <v>10</v>
      </c>
    </row>
    <row r="660" spans="1:3" ht="15">
      <c r="A660">
        <v>654</v>
      </c>
      <c r="B660" t="str">
        <f>"00377933"</f>
        <v>00377933</v>
      </c>
      <c r="C660" t="s">
        <v>10</v>
      </c>
    </row>
    <row r="661" spans="1:3" ht="15">
      <c r="A661">
        <v>655</v>
      </c>
      <c r="B661" t="str">
        <f>"00373238"</f>
        <v>00373238</v>
      </c>
      <c r="C661" t="s">
        <v>10</v>
      </c>
    </row>
    <row r="662" spans="1:3" ht="15">
      <c r="A662">
        <v>656</v>
      </c>
      <c r="B662" t="str">
        <f>"00393749"</f>
        <v>00393749</v>
      </c>
      <c r="C662" t="s">
        <v>8</v>
      </c>
    </row>
    <row r="663" spans="1:3" ht="15">
      <c r="A663">
        <v>657</v>
      </c>
      <c r="B663" t="str">
        <f>"00396862"</f>
        <v>00396862</v>
      </c>
      <c r="C663" t="s">
        <v>10</v>
      </c>
    </row>
    <row r="664" spans="1:3" ht="15">
      <c r="A664">
        <v>658</v>
      </c>
      <c r="B664" t="str">
        <f>"00380996"</f>
        <v>00380996</v>
      </c>
      <c r="C664" t="s">
        <v>10</v>
      </c>
    </row>
    <row r="665" spans="1:3" ht="15">
      <c r="A665">
        <v>659</v>
      </c>
      <c r="B665" t="str">
        <f>"00255181"</f>
        <v>00255181</v>
      </c>
      <c r="C665" t="s">
        <v>7</v>
      </c>
    </row>
    <row r="666" spans="1:3" ht="15">
      <c r="A666">
        <v>660</v>
      </c>
      <c r="B666" t="str">
        <f>"00377454"</f>
        <v>00377454</v>
      </c>
      <c r="C666" t="s">
        <v>8</v>
      </c>
    </row>
    <row r="667" spans="1:3" ht="15">
      <c r="A667">
        <v>661</v>
      </c>
      <c r="B667" t="str">
        <f>"00253096"</f>
        <v>00253096</v>
      </c>
      <c r="C667" t="s">
        <v>10</v>
      </c>
    </row>
    <row r="668" spans="1:3" ht="15">
      <c r="A668">
        <v>662</v>
      </c>
      <c r="B668" t="str">
        <f>"00380308"</f>
        <v>00380308</v>
      </c>
      <c r="C668" t="s">
        <v>7</v>
      </c>
    </row>
    <row r="669" spans="1:3" ht="15">
      <c r="A669">
        <v>663</v>
      </c>
      <c r="B669" t="str">
        <f>"00278598"</f>
        <v>00278598</v>
      </c>
      <c r="C669" t="s">
        <v>10</v>
      </c>
    </row>
    <row r="670" spans="1:3" ht="15">
      <c r="A670">
        <v>664</v>
      </c>
      <c r="B670" t="str">
        <f>"00375387"</f>
        <v>00375387</v>
      </c>
      <c r="C670" t="s">
        <v>10</v>
      </c>
    </row>
    <row r="671" spans="1:3" ht="15">
      <c r="A671">
        <v>665</v>
      </c>
      <c r="B671" t="str">
        <f>"00364067"</f>
        <v>00364067</v>
      </c>
      <c r="C671" t="s">
        <v>8</v>
      </c>
    </row>
    <row r="672" spans="1:3" ht="15">
      <c r="A672">
        <v>666</v>
      </c>
      <c r="B672" t="str">
        <f>"00388280"</f>
        <v>00388280</v>
      </c>
      <c r="C672" t="s">
        <v>10</v>
      </c>
    </row>
    <row r="673" spans="1:3" ht="15">
      <c r="A673">
        <v>667</v>
      </c>
      <c r="B673" t="str">
        <f>"00394844"</f>
        <v>00394844</v>
      </c>
      <c r="C673" t="s">
        <v>7</v>
      </c>
    </row>
    <row r="674" spans="1:3" ht="15">
      <c r="A674">
        <v>668</v>
      </c>
      <c r="B674" t="str">
        <f>"00295640"</f>
        <v>00295640</v>
      </c>
      <c r="C674" t="s">
        <v>7</v>
      </c>
    </row>
    <row r="675" spans="1:3" ht="15">
      <c r="A675">
        <v>669</v>
      </c>
      <c r="B675" t="str">
        <f>"00351062"</f>
        <v>00351062</v>
      </c>
      <c r="C675" t="s">
        <v>7</v>
      </c>
    </row>
    <row r="676" spans="1:3" ht="15">
      <c r="A676">
        <v>670</v>
      </c>
      <c r="B676" t="str">
        <f>"00373092"</f>
        <v>00373092</v>
      </c>
      <c r="C676" t="s">
        <v>8</v>
      </c>
    </row>
    <row r="677" spans="1:3" ht="15">
      <c r="A677">
        <v>671</v>
      </c>
      <c r="B677" t="str">
        <f>"00359004"</f>
        <v>00359004</v>
      </c>
      <c r="C677" t="s">
        <v>8</v>
      </c>
    </row>
    <row r="678" spans="1:3" ht="15">
      <c r="A678">
        <v>672</v>
      </c>
      <c r="B678" t="str">
        <f>"00320201"</f>
        <v>00320201</v>
      </c>
      <c r="C678" t="s">
        <v>10</v>
      </c>
    </row>
    <row r="679" spans="1:3" ht="15">
      <c r="A679">
        <v>673</v>
      </c>
      <c r="B679" t="str">
        <f>"00249023"</f>
        <v>00249023</v>
      </c>
      <c r="C679" t="s">
        <v>10</v>
      </c>
    </row>
    <row r="680" spans="1:3" ht="15">
      <c r="A680">
        <v>674</v>
      </c>
      <c r="B680" t="str">
        <f>"00389384"</f>
        <v>00389384</v>
      </c>
      <c r="C680" t="s">
        <v>10</v>
      </c>
    </row>
    <row r="681" spans="1:3" ht="15">
      <c r="A681">
        <v>675</v>
      </c>
      <c r="B681" t="str">
        <f>"00361068"</f>
        <v>00361068</v>
      </c>
      <c r="C681" t="s">
        <v>10</v>
      </c>
    </row>
    <row r="682" spans="1:3" ht="15">
      <c r="A682">
        <v>676</v>
      </c>
      <c r="B682" t="str">
        <f>"00348761"</f>
        <v>00348761</v>
      </c>
      <c r="C682" t="s">
        <v>7</v>
      </c>
    </row>
    <row r="683" spans="1:3" ht="15">
      <c r="A683">
        <v>677</v>
      </c>
      <c r="B683" t="str">
        <f>"00386349"</f>
        <v>00386349</v>
      </c>
      <c r="C683" t="s">
        <v>10</v>
      </c>
    </row>
    <row r="684" spans="1:3" ht="15">
      <c r="A684">
        <v>678</v>
      </c>
      <c r="B684" t="str">
        <f>"00202510"</f>
        <v>00202510</v>
      </c>
      <c r="C684" t="s">
        <v>7</v>
      </c>
    </row>
    <row r="685" spans="1:3" ht="15">
      <c r="A685">
        <v>679</v>
      </c>
      <c r="B685" t="str">
        <f>"00354756"</f>
        <v>00354756</v>
      </c>
      <c r="C685" t="s">
        <v>8</v>
      </c>
    </row>
    <row r="686" spans="1:3" ht="15">
      <c r="A686">
        <v>680</v>
      </c>
      <c r="B686" t="str">
        <f>"201511007522"</f>
        <v>201511007522</v>
      </c>
      <c r="C686" t="s">
        <v>7</v>
      </c>
    </row>
    <row r="687" spans="1:3" ht="15">
      <c r="A687">
        <v>681</v>
      </c>
      <c r="B687" t="str">
        <f>"00355022"</f>
        <v>00355022</v>
      </c>
      <c r="C687" t="s">
        <v>10</v>
      </c>
    </row>
    <row r="688" spans="1:3" ht="15">
      <c r="A688">
        <v>682</v>
      </c>
      <c r="B688" t="str">
        <f>"00263026"</f>
        <v>00263026</v>
      </c>
      <c r="C688" t="s">
        <v>6</v>
      </c>
    </row>
    <row r="689" spans="1:3" ht="15">
      <c r="A689">
        <v>683</v>
      </c>
      <c r="B689" t="str">
        <f>"00270107"</f>
        <v>00270107</v>
      </c>
      <c r="C689" t="s">
        <v>10</v>
      </c>
    </row>
    <row r="690" spans="1:3" ht="15">
      <c r="A690">
        <v>684</v>
      </c>
      <c r="B690" t="str">
        <f>"00377978"</f>
        <v>00377978</v>
      </c>
      <c r="C690" t="s">
        <v>10</v>
      </c>
    </row>
    <row r="691" spans="1:3" ht="15">
      <c r="A691">
        <v>685</v>
      </c>
      <c r="B691" t="str">
        <f>"00376945"</f>
        <v>00376945</v>
      </c>
      <c r="C691" t="s">
        <v>7</v>
      </c>
    </row>
    <row r="692" spans="1:3" ht="15">
      <c r="A692">
        <v>686</v>
      </c>
      <c r="B692" t="str">
        <f>"00398116"</f>
        <v>00398116</v>
      </c>
      <c r="C692" t="s">
        <v>10</v>
      </c>
    </row>
    <row r="693" spans="1:3" ht="15">
      <c r="A693">
        <v>687</v>
      </c>
      <c r="B693" t="str">
        <f>"00401161"</f>
        <v>00401161</v>
      </c>
      <c r="C693" t="s">
        <v>10</v>
      </c>
    </row>
    <row r="694" spans="1:3" ht="15">
      <c r="A694">
        <v>688</v>
      </c>
      <c r="B694" t="str">
        <f>"00390911"</f>
        <v>00390911</v>
      </c>
      <c r="C694" t="s">
        <v>10</v>
      </c>
    </row>
    <row r="695" spans="1:3" ht="15">
      <c r="A695">
        <v>689</v>
      </c>
      <c r="B695" t="str">
        <f>"00401619"</f>
        <v>00401619</v>
      </c>
      <c r="C695" t="s">
        <v>10</v>
      </c>
    </row>
    <row r="696" spans="1:3" ht="15">
      <c r="A696">
        <v>690</v>
      </c>
      <c r="B696" t="str">
        <f>"00270411"</f>
        <v>00270411</v>
      </c>
      <c r="C696" t="s">
        <v>7</v>
      </c>
    </row>
    <row r="697" spans="1:3" ht="15">
      <c r="A697">
        <v>691</v>
      </c>
      <c r="B697" t="str">
        <f>"00381968"</f>
        <v>00381968</v>
      </c>
      <c r="C697" t="s">
        <v>8</v>
      </c>
    </row>
    <row r="698" spans="1:3" ht="15">
      <c r="A698">
        <v>692</v>
      </c>
      <c r="B698" t="str">
        <f>"00400336"</f>
        <v>00400336</v>
      </c>
      <c r="C698" t="s">
        <v>10</v>
      </c>
    </row>
    <row r="699" spans="1:3" ht="15">
      <c r="A699">
        <v>693</v>
      </c>
      <c r="B699" t="str">
        <f>"00367202"</f>
        <v>00367202</v>
      </c>
      <c r="C699" t="s">
        <v>9</v>
      </c>
    </row>
    <row r="700" spans="1:3" ht="15">
      <c r="A700">
        <v>694</v>
      </c>
      <c r="B700" t="str">
        <f>"00016032"</f>
        <v>00016032</v>
      </c>
      <c r="C700" t="s">
        <v>8</v>
      </c>
    </row>
    <row r="701" spans="1:3" ht="15">
      <c r="A701">
        <v>695</v>
      </c>
      <c r="B701" t="str">
        <f>"201310000150"</f>
        <v>201310000150</v>
      </c>
      <c r="C701" t="s">
        <v>7</v>
      </c>
    </row>
    <row r="702" spans="1:3" ht="15">
      <c r="A702">
        <v>696</v>
      </c>
      <c r="B702" t="str">
        <f>"00243749"</f>
        <v>00243749</v>
      </c>
      <c r="C702" t="s">
        <v>10</v>
      </c>
    </row>
    <row r="703" spans="1:3" ht="15">
      <c r="A703">
        <v>697</v>
      </c>
      <c r="B703" t="str">
        <f>"00346792"</f>
        <v>00346792</v>
      </c>
      <c r="C703" t="s">
        <v>10</v>
      </c>
    </row>
    <row r="704" spans="1:3" ht="15">
      <c r="A704">
        <v>698</v>
      </c>
      <c r="B704" t="str">
        <f>"00365192"</f>
        <v>00365192</v>
      </c>
      <c r="C704" t="s">
        <v>10</v>
      </c>
    </row>
    <row r="705" spans="1:3" ht="15">
      <c r="A705">
        <v>699</v>
      </c>
      <c r="B705" t="str">
        <f>"00352695"</f>
        <v>00352695</v>
      </c>
      <c r="C705" t="s">
        <v>7</v>
      </c>
    </row>
    <row r="706" spans="1:3" ht="15">
      <c r="A706">
        <v>700</v>
      </c>
      <c r="B706" t="str">
        <f>"00014264"</f>
        <v>00014264</v>
      </c>
      <c r="C706" t="s">
        <v>7</v>
      </c>
    </row>
    <row r="707" spans="1:3" ht="15">
      <c r="A707">
        <v>701</v>
      </c>
      <c r="B707" t="str">
        <f>"201410002326"</f>
        <v>201410002326</v>
      </c>
      <c r="C707" t="s">
        <v>7</v>
      </c>
    </row>
    <row r="708" spans="1:3" ht="15">
      <c r="A708">
        <v>702</v>
      </c>
      <c r="B708" t="str">
        <f>"00301117"</f>
        <v>00301117</v>
      </c>
      <c r="C708" t="s">
        <v>7</v>
      </c>
    </row>
    <row r="709" spans="1:3" ht="15">
      <c r="A709">
        <v>703</v>
      </c>
      <c r="B709" t="str">
        <f>"00347127"</f>
        <v>00347127</v>
      </c>
      <c r="C709" t="s">
        <v>7</v>
      </c>
    </row>
    <row r="710" spans="1:3" ht="15">
      <c r="A710">
        <v>704</v>
      </c>
      <c r="B710" t="str">
        <f>"00388637"</f>
        <v>00388637</v>
      </c>
      <c r="C710" t="s">
        <v>7</v>
      </c>
    </row>
    <row r="711" spans="1:3" ht="15">
      <c r="A711">
        <v>705</v>
      </c>
      <c r="B711" t="str">
        <f>"00339288"</f>
        <v>00339288</v>
      </c>
      <c r="C711" t="s">
        <v>8</v>
      </c>
    </row>
    <row r="712" spans="1:3" ht="15">
      <c r="A712">
        <v>706</v>
      </c>
      <c r="B712" t="str">
        <f>"00367725"</f>
        <v>00367725</v>
      </c>
      <c r="C712" t="s">
        <v>9</v>
      </c>
    </row>
    <row r="713" spans="1:3" ht="15">
      <c r="A713">
        <v>707</v>
      </c>
      <c r="B713" t="str">
        <f>"00345789"</f>
        <v>00345789</v>
      </c>
      <c r="C713" t="s">
        <v>6</v>
      </c>
    </row>
    <row r="714" spans="1:3" ht="15">
      <c r="A714">
        <v>708</v>
      </c>
      <c r="B714" t="str">
        <f>"00101635"</f>
        <v>00101635</v>
      </c>
      <c r="C714" t="s">
        <v>10</v>
      </c>
    </row>
    <row r="715" spans="1:3" ht="15">
      <c r="A715">
        <v>709</v>
      </c>
      <c r="B715" t="str">
        <f>"00372699"</f>
        <v>00372699</v>
      </c>
      <c r="C715" t="s">
        <v>10</v>
      </c>
    </row>
    <row r="716" spans="1:3" ht="15">
      <c r="A716">
        <v>710</v>
      </c>
      <c r="B716" t="str">
        <f>"00318920"</f>
        <v>00318920</v>
      </c>
      <c r="C716" t="s">
        <v>7</v>
      </c>
    </row>
    <row r="717" spans="1:3" ht="15">
      <c r="A717">
        <v>711</v>
      </c>
      <c r="B717" t="str">
        <f>"00390045"</f>
        <v>00390045</v>
      </c>
      <c r="C717" t="s">
        <v>10</v>
      </c>
    </row>
    <row r="718" spans="1:3" ht="15">
      <c r="A718">
        <v>712</v>
      </c>
      <c r="B718" t="str">
        <f>"00372871"</f>
        <v>00372871</v>
      </c>
      <c r="C718" t="s">
        <v>10</v>
      </c>
    </row>
    <row r="719" spans="1:3" ht="15">
      <c r="A719">
        <v>713</v>
      </c>
      <c r="B719" t="str">
        <f>"00382346"</f>
        <v>00382346</v>
      </c>
      <c r="C719" t="s">
        <v>10</v>
      </c>
    </row>
    <row r="720" spans="1:3" ht="15">
      <c r="A720">
        <v>714</v>
      </c>
      <c r="B720" t="str">
        <f>"00353706"</f>
        <v>00353706</v>
      </c>
      <c r="C720" t="s">
        <v>7</v>
      </c>
    </row>
    <row r="721" spans="1:3" ht="15">
      <c r="A721">
        <v>715</v>
      </c>
      <c r="B721" t="str">
        <f>"00361308"</f>
        <v>00361308</v>
      </c>
      <c r="C721" t="s">
        <v>10</v>
      </c>
    </row>
    <row r="722" spans="1:3" ht="15">
      <c r="A722">
        <v>716</v>
      </c>
      <c r="B722" t="str">
        <f>"00391557"</f>
        <v>00391557</v>
      </c>
      <c r="C722" t="s">
        <v>10</v>
      </c>
    </row>
    <row r="723" spans="1:3" ht="15">
      <c r="A723">
        <v>717</v>
      </c>
      <c r="B723" t="str">
        <f>"00285944"</f>
        <v>00285944</v>
      </c>
      <c r="C723" t="s">
        <v>10</v>
      </c>
    </row>
    <row r="724" spans="1:3" ht="15">
      <c r="A724">
        <v>718</v>
      </c>
      <c r="B724" t="str">
        <f>"00258106"</f>
        <v>00258106</v>
      </c>
      <c r="C724" t="s">
        <v>6</v>
      </c>
    </row>
    <row r="725" spans="1:3" ht="15">
      <c r="A725">
        <v>719</v>
      </c>
      <c r="B725" t="str">
        <f>"00388168"</f>
        <v>00388168</v>
      </c>
      <c r="C725" t="s">
        <v>10</v>
      </c>
    </row>
    <row r="726" spans="1:3" ht="15">
      <c r="A726">
        <v>720</v>
      </c>
      <c r="B726" t="str">
        <f>"00385544"</f>
        <v>00385544</v>
      </c>
      <c r="C726" t="s">
        <v>10</v>
      </c>
    </row>
    <row r="727" spans="1:3" ht="15">
      <c r="A727">
        <v>721</v>
      </c>
      <c r="B727" t="str">
        <f>"00388687"</f>
        <v>00388687</v>
      </c>
      <c r="C727" t="s">
        <v>10</v>
      </c>
    </row>
    <row r="728" spans="1:3" ht="15">
      <c r="A728">
        <v>722</v>
      </c>
      <c r="B728" t="str">
        <f>"00403467"</f>
        <v>00403467</v>
      </c>
      <c r="C728" t="s">
        <v>10</v>
      </c>
    </row>
    <row r="729" spans="1:3" ht="15">
      <c r="A729">
        <v>723</v>
      </c>
      <c r="B729" t="str">
        <f>"00372551"</f>
        <v>00372551</v>
      </c>
      <c r="C729" t="s">
        <v>10</v>
      </c>
    </row>
    <row r="730" spans="1:3" ht="15">
      <c r="A730">
        <v>724</v>
      </c>
      <c r="B730" t="str">
        <f>"00288865"</f>
        <v>00288865</v>
      </c>
      <c r="C730" t="s">
        <v>17</v>
      </c>
    </row>
    <row r="731" spans="1:3" ht="15">
      <c r="A731">
        <v>725</v>
      </c>
      <c r="B731" t="str">
        <f>"00295406"</f>
        <v>00295406</v>
      </c>
      <c r="C731" t="s">
        <v>10</v>
      </c>
    </row>
    <row r="732" spans="1:3" ht="15">
      <c r="A732">
        <v>726</v>
      </c>
      <c r="B732" t="str">
        <f>"00381897"</f>
        <v>00381897</v>
      </c>
      <c r="C732" t="s">
        <v>8</v>
      </c>
    </row>
    <row r="733" spans="1:3" ht="15">
      <c r="A733">
        <v>727</v>
      </c>
      <c r="B733" t="str">
        <f>"00402559"</f>
        <v>00402559</v>
      </c>
      <c r="C733" t="s">
        <v>10</v>
      </c>
    </row>
    <row r="734" spans="1:3" ht="15">
      <c r="A734">
        <v>728</v>
      </c>
      <c r="B734" t="str">
        <f>"00049646"</f>
        <v>00049646</v>
      </c>
      <c r="C734" t="s">
        <v>7</v>
      </c>
    </row>
    <row r="735" spans="1:3" ht="15">
      <c r="A735">
        <v>729</v>
      </c>
      <c r="B735" t="str">
        <f>"00247718"</f>
        <v>00247718</v>
      </c>
      <c r="C735" t="s">
        <v>7</v>
      </c>
    </row>
    <row r="736" spans="1:3" ht="15">
      <c r="A736">
        <v>730</v>
      </c>
      <c r="B736" t="str">
        <f>"00382018"</f>
        <v>00382018</v>
      </c>
      <c r="C736" t="s">
        <v>8</v>
      </c>
    </row>
    <row r="737" spans="1:3" ht="15">
      <c r="A737">
        <v>731</v>
      </c>
      <c r="B737" t="str">
        <f>"00388351"</f>
        <v>00388351</v>
      </c>
      <c r="C737" t="s">
        <v>7</v>
      </c>
    </row>
    <row r="738" spans="1:3" ht="15">
      <c r="A738">
        <v>732</v>
      </c>
      <c r="B738" t="str">
        <f>"00355451"</f>
        <v>00355451</v>
      </c>
      <c r="C738" t="s">
        <v>10</v>
      </c>
    </row>
    <row r="739" spans="1:3" ht="15">
      <c r="A739">
        <v>733</v>
      </c>
      <c r="B739" t="str">
        <f>"00390771"</f>
        <v>00390771</v>
      </c>
      <c r="C739" t="s">
        <v>8</v>
      </c>
    </row>
    <row r="740" spans="1:3" ht="15">
      <c r="A740">
        <v>734</v>
      </c>
      <c r="B740" t="str">
        <f>"00246893"</f>
        <v>00246893</v>
      </c>
      <c r="C740" t="s">
        <v>10</v>
      </c>
    </row>
    <row r="741" spans="1:3" ht="15">
      <c r="A741">
        <v>735</v>
      </c>
      <c r="B741" t="str">
        <f>"00386065"</f>
        <v>00386065</v>
      </c>
      <c r="C741" t="s">
        <v>10</v>
      </c>
    </row>
    <row r="742" spans="1:3" ht="15">
      <c r="A742">
        <v>736</v>
      </c>
      <c r="B742" t="str">
        <f>"00341946"</f>
        <v>00341946</v>
      </c>
      <c r="C742" t="s">
        <v>7</v>
      </c>
    </row>
    <row r="743" spans="1:3" ht="15">
      <c r="A743">
        <v>737</v>
      </c>
      <c r="B743" t="str">
        <f>"00342050"</f>
        <v>00342050</v>
      </c>
      <c r="C743" t="s">
        <v>7</v>
      </c>
    </row>
    <row r="744" spans="1:3" ht="15">
      <c r="A744">
        <v>738</v>
      </c>
      <c r="B744" t="str">
        <f>"00357198"</f>
        <v>00357198</v>
      </c>
      <c r="C744" t="s">
        <v>10</v>
      </c>
    </row>
    <row r="745" spans="1:3" ht="15">
      <c r="A745">
        <v>739</v>
      </c>
      <c r="B745" t="str">
        <f>"00369813"</f>
        <v>00369813</v>
      </c>
      <c r="C745" t="s">
        <v>8</v>
      </c>
    </row>
    <row r="746" spans="1:3" ht="15">
      <c r="A746">
        <v>740</v>
      </c>
      <c r="B746" t="str">
        <f>"00342009"</f>
        <v>00342009</v>
      </c>
      <c r="C746" t="s">
        <v>7</v>
      </c>
    </row>
    <row r="747" spans="1:3" ht="15">
      <c r="A747">
        <v>741</v>
      </c>
      <c r="B747" t="str">
        <f>"00355941"</f>
        <v>00355941</v>
      </c>
      <c r="C747" t="s">
        <v>8</v>
      </c>
    </row>
    <row r="748" spans="1:3" ht="15">
      <c r="A748">
        <v>742</v>
      </c>
      <c r="B748" t="str">
        <f>"00395987"</f>
        <v>00395987</v>
      </c>
      <c r="C748" t="s">
        <v>10</v>
      </c>
    </row>
    <row r="749" spans="1:3" ht="15">
      <c r="A749">
        <v>743</v>
      </c>
      <c r="B749" t="str">
        <f>"00147125"</f>
        <v>00147125</v>
      </c>
      <c r="C749" t="s">
        <v>7</v>
      </c>
    </row>
    <row r="750" spans="1:3" ht="15">
      <c r="A750">
        <v>744</v>
      </c>
      <c r="B750" t="str">
        <f>"00387097"</f>
        <v>00387097</v>
      </c>
      <c r="C750" t="s">
        <v>8</v>
      </c>
    </row>
    <row r="751" spans="1:3" ht="15">
      <c r="A751">
        <v>745</v>
      </c>
      <c r="B751" t="str">
        <f>"00373215"</f>
        <v>00373215</v>
      </c>
      <c r="C751" t="s">
        <v>10</v>
      </c>
    </row>
    <row r="752" spans="1:3" ht="15">
      <c r="A752">
        <v>746</v>
      </c>
      <c r="B752" t="str">
        <f>"00359952"</f>
        <v>00359952</v>
      </c>
      <c r="C752" t="s">
        <v>7</v>
      </c>
    </row>
    <row r="753" spans="1:3" ht="15">
      <c r="A753">
        <v>747</v>
      </c>
      <c r="B753" t="str">
        <f>"00035095"</f>
        <v>00035095</v>
      </c>
      <c r="C753" t="s">
        <v>8</v>
      </c>
    </row>
    <row r="754" spans="1:3" ht="15">
      <c r="A754">
        <v>748</v>
      </c>
      <c r="B754" t="str">
        <f>"00388368"</f>
        <v>00388368</v>
      </c>
      <c r="C754" t="s">
        <v>7</v>
      </c>
    </row>
    <row r="755" spans="1:3" ht="15">
      <c r="A755">
        <v>749</v>
      </c>
      <c r="B755" t="str">
        <f>"00387521"</f>
        <v>00387521</v>
      </c>
      <c r="C755" t="s">
        <v>10</v>
      </c>
    </row>
    <row r="756" spans="1:3" ht="15">
      <c r="A756">
        <v>750</v>
      </c>
      <c r="B756" t="str">
        <f>"00253734"</f>
        <v>00253734</v>
      </c>
      <c r="C756" t="s">
        <v>10</v>
      </c>
    </row>
    <row r="757" spans="1:3" ht="15">
      <c r="A757">
        <v>751</v>
      </c>
      <c r="B757" t="str">
        <f>"00348070"</f>
        <v>00348070</v>
      </c>
      <c r="C757" t="s">
        <v>7</v>
      </c>
    </row>
    <row r="758" spans="1:3" ht="15">
      <c r="A758">
        <v>752</v>
      </c>
      <c r="B758" t="str">
        <f>"00237799"</f>
        <v>00237799</v>
      </c>
      <c r="C758" t="s">
        <v>7</v>
      </c>
    </row>
    <row r="759" spans="1:3" ht="15">
      <c r="A759">
        <v>753</v>
      </c>
      <c r="B759" t="str">
        <f>"00386254"</f>
        <v>00386254</v>
      </c>
      <c r="C759" t="s">
        <v>10</v>
      </c>
    </row>
    <row r="760" spans="1:3" ht="15">
      <c r="A760">
        <v>754</v>
      </c>
      <c r="B760" t="str">
        <f>"00400330"</f>
        <v>00400330</v>
      </c>
      <c r="C760" t="s">
        <v>10</v>
      </c>
    </row>
    <row r="761" spans="1:3" ht="15">
      <c r="A761">
        <v>755</v>
      </c>
      <c r="B761" t="str">
        <f>"00399500"</f>
        <v>00399500</v>
      </c>
      <c r="C761" t="s">
        <v>10</v>
      </c>
    </row>
    <row r="762" spans="1:3" ht="15">
      <c r="A762">
        <v>756</v>
      </c>
      <c r="B762" t="str">
        <f>"00376964"</f>
        <v>00376964</v>
      </c>
      <c r="C762" t="s">
        <v>9</v>
      </c>
    </row>
    <row r="763" spans="1:3" ht="15">
      <c r="A763">
        <v>757</v>
      </c>
      <c r="B763" t="str">
        <f>"00354912"</f>
        <v>00354912</v>
      </c>
      <c r="C763" t="s">
        <v>10</v>
      </c>
    </row>
    <row r="764" spans="1:3" ht="15">
      <c r="A764">
        <v>758</v>
      </c>
      <c r="B764" t="str">
        <f>"00087185"</f>
        <v>00087185</v>
      </c>
      <c r="C764" t="s">
        <v>7</v>
      </c>
    </row>
    <row r="765" spans="1:3" ht="15">
      <c r="A765">
        <v>759</v>
      </c>
      <c r="B765" t="str">
        <f>"00367226"</f>
        <v>00367226</v>
      </c>
      <c r="C765" t="s">
        <v>7</v>
      </c>
    </row>
    <row r="766" spans="1:3" ht="15">
      <c r="A766">
        <v>760</v>
      </c>
      <c r="B766" t="str">
        <f>"00246784"</f>
        <v>00246784</v>
      </c>
      <c r="C766" t="s">
        <v>8</v>
      </c>
    </row>
    <row r="767" spans="1:3" ht="15">
      <c r="A767">
        <v>761</v>
      </c>
      <c r="B767" t="str">
        <f>"00370916"</f>
        <v>00370916</v>
      </c>
      <c r="C767" t="s">
        <v>8</v>
      </c>
    </row>
    <row r="768" spans="1:3" ht="15">
      <c r="A768">
        <v>762</v>
      </c>
      <c r="B768" t="str">
        <f>"00368275"</f>
        <v>00368275</v>
      </c>
      <c r="C768" t="s">
        <v>10</v>
      </c>
    </row>
    <row r="769" spans="1:3" ht="15">
      <c r="A769">
        <v>763</v>
      </c>
      <c r="B769" t="str">
        <f>"00336528"</f>
        <v>00336528</v>
      </c>
      <c r="C769" t="s">
        <v>7</v>
      </c>
    </row>
    <row r="770" spans="1:3" ht="15">
      <c r="A770">
        <v>764</v>
      </c>
      <c r="B770" t="str">
        <f>"00371925"</f>
        <v>00371925</v>
      </c>
      <c r="C770" t="s">
        <v>7</v>
      </c>
    </row>
    <row r="771" spans="1:3" ht="15">
      <c r="A771">
        <v>765</v>
      </c>
      <c r="B771" t="str">
        <f>"00366242"</f>
        <v>00366242</v>
      </c>
      <c r="C771" t="s">
        <v>10</v>
      </c>
    </row>
    <row r="772" spans="1:3" ht="15">
      <c r="A772">
        <v>766</v>
      </c>
      <c r="B772" t="str">
        <f>"00364767"</f>
        <v>00364767</v>
      </c>
      <c r="C772" t="s">
        <v>8</v>
      </c>
    </row>
    <row r="773" spans="1:3" ht="15">
      <c r="A773">
        <v>767</v>
      </c>
      <c r="B773" t="str">
        <f>"00423090"</f>
        <v>00423090</v>
      </c>
      <c r="C773" t="s">
        <v>10</v>
      </c>
    </row>
    <row r="774" spans="1:3" ht="15">
      <c r="A774">
        <v>768</v>
      </c>
      <c r="B774" t="str">
        <f>"00362258"</f>
        <v>00362258</v>
      </c>
      <c r="C774" t="s">
        <v>10</v>
      </c>
    </row>
    <row r="775" spans="1:3" ht="15">
      <c r="A775">
        <v>769</v>
      </c>
      <c r="B775" t="str">
        <f>"00385390"</f>
        <v>00385390</v>
      </c>
      <c r="C775" t="s">
        <v>8</v>
      </c>
    </row>
    <row r="776" spans="1:3" ht="15">
      <c r="A776">
        <v>770</v>
      </c>
      <c r="B776" t="str">
        <f>"00406712"</f>
        <v>00406712</v>
      </c>
      <c r="C776" t="s">
        <v>10</v>
      </c>
    </row>
    <row r="777" spans="1:3" ht="15">
      <c r="A777">
        <v>771</v>
      </c>
      <c r="B777" t="str">
        <f>"00234947"</f>
        <v>00234947</v>
      </c>
      <c r="C777" t="s">
        <v>8</v>
      </c>
    </row>
    <row r="778" spans="1:3" ht="15">
      <c r="A778">
        <v>772</v>
      </c>
      <c r="B778" t="str">
        <f>"00384939"</f>
        <v>00384939</v>
      </c>
      <c r="C778" t="s">
        <v>10</v>
      </c>
    </row>
    <row r="779" spans="1:3" ht="15">
      <c r="A779">
        <v>773</v>
      </c>
      <c r="B779" t="str">
        <f>"201507001157"</f>
        <v>201507001157</v>
      </c>
      <c r="C779" t="s">
        <v>7</v>
      </c>
    </row>
    <row r="780" spans="1:3" ht="15">
      <c r="A780">
        <v>774</v>
      </c>
      <c r="B780" t="str">
        <f>"00355244"</f>
        <v>00355244</v>
      </c>
      <c r="C780" t="s">
        <v>10</v>
      </c>
    </row>
    <row r="781" spans="1:3" ht="15">
      <c r="A781">
        <v>775</v>
      </c>
      <c r="B781" t="str">
        <f>"00418022"</f>
        <v>00418022</v>
      </c>
      <c r="C781" t="s">
        <v>8</v>
      </c>
    </row>
    <row r="782" spans="1:3" ht="15">
      <c r="A782">
        <v>776</v>
      </c>
      <c r="B782" t="str">
        <f>"00039489"</f>
        <v>00039489</v>
      </c>
      <c r="C782" t="s">
        <v>7</v>
      </c>
    </row>
    <row r="783" spans="1:3" ht="15">
      <c r="A783">
        <v>777</v>
      </c>
      <c r="B783" t="str">
        <f>"00381865"</f>
        <v>00381865</v>
      </c>
      <c r="C783" t="s">
        <v>10</v>
      </c>
    </row>
    <row r="784" spans="1:3" ht="15">
      <c r="A784">
        <v>778</v>
      </c>
      <c r="B784" t="str">
        <f>"00379291"</f>
        <v>00379291</v>
      </c>
      <c r="C784" t="s">
        <v>10</v>
      </c>
    </row>
    <row r="785" spans="1:3" ht="15">
      <c r="A785">
        <v>779</v>
      </c>
      <c r="B785" t="str">
        <f>"00384038"</f>
        <v>00384038</v>
      </c>
      <c r="C785" t="s">
        <v>10</v>
      </c>
    </row>
    <row r="786" spans="1:3" ht="15">
      <c r="A786">
        <v>780</v>
      </c>
      <c r="B786" t="str">
        <f>"00241766"</f>
        <v>00241766</v>
      </c>
      <c r="C786" t="s">
        <v>8</v>
      </c>
    </row>
    <row r="787" spans="1:3" ht="15">
      <c r="A787">
        <v>781</v>
      </c>
      <c r="B787" t="str">
        <f>"00395736"</f>
        <v>00395736</v>
      </c>
      <c r="C787" t="s">
        <v>10</v>
      </c>
    </row>
    <row r="788" spans="1:3" ht="15">
      <c r="A788">
        <v>782</v>
      </c>
      <c r="B788" t="str">
        <f>"00265172"</f>
        <v>00265172</v>
      </c>
      <c r="C788" t="s">
        <v>8</v>
      </c>
    </row>
    <row r="789" spans="1:3" ht="15">
      <c r="A789">
        <v>783</v>
      </c>
      <c r="B789" t="str">
        <f>"00255523"</f>
        <v>00255523</v>
      </c>
      <c r="C789" t="s">
        <v>8</v>
      </c>
    </row>
    <row r="790" spans="1:3" ht="15">
      <c r="A790">
        <v>784</v>
      </c>
      <c r="B790" t="str">
        <f>"00373569"</f>
        <v>00373569</v>
      </c>
      <c r="C790" t="s">
        <v>7</v>
      </c>
    </row>
    <row r="791" spans="1:3" ht="15">
      <c r="A791">
        <v>785</v>
      </c>
      <c r="B791" t="str">
        <f>"00044602"</f>
        <v>00044602</v>
      </c>
      <c r="C791" t="s">
        <v>7</v>
      </c>
    </row>
    <row r="792" spans="1:3" ht="15">
      <c r="A792">
        <v>786</v>
      </c>
      <c r="B792" t="str">
        <f>"00367669"</f>
        <v>00367669</v>
      </c>
      <c r="C792" t="s">
        <v>10</v>
      </c>
    </row>
    <row r="793" spans="1:3" ht="15">
      <c r="A793">
        <v>787</v>
      </c>
      <c r="B793" t="str">
        <f>"00313687"</f>
        <v>00313687</v>
      </c>
      <c r="C793" t="s">
        <v>6</v>
      </c>
    </row>
    <row r="794" spans="1:3" ht="15">
      <c r="A794">
        <v>788</v>
      </c>
      <c r="B794" t="str">
        <f>"00386700"</f>
        <v>00386700</v>
      </c>
      <c r="C794" t="s">
        <v>8</v>
      </c>
    </row>
    <row r="795" spans="1:3" ht="15">
      <c r="A795">
        <v>789</v>
      </c>
      <c r="B795" t="str">
        <f>"201409001680"</f>
        <v>201409001680</v>
      </c>
      <c r="C795" t="s">
        <v>7</v>
      </c>
    </row>
    <row r="796" spans="1:3" ht="15">
      <c r="A796">
        <v>790</v>
      </c>
      <c r="B796" t="str">
        <f>"00402488"</f>
        <v>00402488</v>
      </c>
      <c r="C796" t="s">
        <v>10</v>
      </c>
    </row>
    <row r="797" spans="1:3" ht="15">
      <c r="A797">
        <v>791</v>
      </c>
      <c r="B797" t="str">
        <f>"00355051"</f>
        <v>00355051</v>
      </c>
      <c r="C797" t="s">
        <v>6</v>
      </c>
    </row>
    <row r="798" spans="1:3" ht="15">
      <c r="A798">
        <v>792</v>
      </c>
      <c r="B798" t="str">
        <f>"00090374"</f>
        <v>00090374</v>
      </c>
      <c r="C798" t="s">
        <v>7</v>
      </c>
    </row>
    <row r="799" spans="1:3" ht="15">
      <c r="A799">
        <v>793</v>
      </c>
      <c r="B799" t="str">
        <f>"201402009999"</f>
        <v>201402009999</v>
      </c>
      <c r="C799" t="s">
        <v>10</v>
      </c>
    </row>
    <row r="800" spans="1:3" ht="15">
      <c r="A800">
        <v>794</v>
      </c>
      <c r="B800" t="str">
        <f>"201511023037"</f>
        <v>201511023037</v>
      </c>
      <c r="C800" t="s">
        <v>8</v>
      </c>
    </row>
    <row r="801" spans="1:3" ht="15">
      <c r="A801">
        <v>795</v>
      </c>
      <c r="B801" t="str">
        <f>"00285985"</f>
        <v>00285985</v>
      </c>
      <c r="C801" t="s">
        <v>8</v>
      </c>
    </row>
    <row r="802" spans="1:3" ht="15">
      <c r="A802">
        <v>796</v>
      </c>
      <c r="B802" t="str">
        <f>"00380223"</f>
        <v>00380223</v>
      </c>
      <c r="C802" t="s">
        <v>9</v>
      </c>
    </row>
    <row r="803" spans="1:3" ht="15">
      <c r="A803">
        <v>797</v>
      </c>
      <c r="B803" t="str">
        <f>"00359658"</f>
        <v>00359658</v>
      </c>
      <c r="C803" t="s">
        <v>7</v>
      </c>
    </row>
    <row r="804" spans="1:3" ht="15">
      <c r="A804">
        <v>798</v>
      </c>
      <c r="B804" t="str">
        <f>"00199565"</f>
        <v>00199565</v>
      </c>
      <c r="C804" t="s">
        <v>6</v>
      </c>
    </row>
    <row r="805" spans="1:3" ht="15">
      <c r="A805">
        <v>799</v>
      </c>
      <c r="B805" t="str">
        <f>"00318757"</f>
        <v>00318757</v>
      </c>
      <c r="C805" t="s">
        <v>7</v>
      </c>
    </row>
    <row r="806" spans="1:3" ht="15">
      <c r="A806">
        <v>800</v>
      </c>
      <c r="B806" t="str">
        <f>"00281427"</f>
        <v>00281427</v>
      </c>
      <c r="C806" t="s">
        <v>10</v>
      </c>
    </row>
    <row r="807" spans="1:3" ht="15">
      <c r="A807">
        <v>801</v>
      </c>
      <c r="B807" t="str">
        <f>"00352294"</f>
        <v>00352294</v>
      </c>
      <c r="C807" t="s">
        <v>10</v>
      </c>
    </row>
    <row r="808" spans="1:3" ht="15">
      <c r="A808">
        <v>802</v>
      </c>
      <c r="B808" t="str">
        <f>"00046112"</f>
        <v>00046112</v>
      </c>
      <c r="C808" t="s">
        <v>7</v>
      </c>
    </row>
    <row r="809" spans="1:3" ht="15">
      <c r="A809">
        <v>803</v>
      </c>
      <c r="B809" t="str">
        <f>"201510004957"</f>
        <v>201510004957</v>
      </c>
      <c r="C809" t="s">
        <v>7</v>
      </c>
    </row>
    <row r="810" spans="1:3" ht="15">
      <c r="A810">
        <v>804</v>
      </c>
      <c r="B810" t="str">
        <f>"00401082"</f>
        <v>00401082</v>
      </c>
      <c r="C810" t="s">
        <v>10</v>
      </c>
    </row>
    <row r="811" spans="1:3" ht="15">
      <c r="A811">
        <v>805</v>
      </c>
      <c r="B811" t="str">
        <f>"00366712"</f>
        <v>00366712</v>
      </c>
      <c r="C811" t="s">
        <v>8</v>
      </c>
    </row>
    <row r="812" spans="1:3" ht="15">
      <c r="A812">
        <v>806</v>
      </c>
      <c r="B812" t="str">
        <f>"00395335"</f>
        <v>00395335</v>
      </c>
      <c r="C812" t="s">
        <v>8</v>
      </c>
    </row>
    <row r="813" spans="1:3" ht="15">
      <c r="A813">
        <v>807</v>
      </c>
      <c r="B813" t="str">
        <f>"00385396"</f>
        <v>00385396</v>
      </c>
      <c r="C813" t="s">
        <v>7</v>
      </c>
    </row>
    <row r="814" spans="1:3" ht="15">
      <c r="A814">
        <v>808</v>
      </c>
      <c r="B814" t="str">
        <f>"201511010659"</f>
        <v>201511010659</v>
      </c>
      <c r="C814" t="s">
        <v>7</v>
      </c>
    </row>
    <row r="815" spans="1:3" ht="15">
      <c r="A815">
        <v>809</v>
      </c>
      <c r="B815" t="str">
        <f>"00373627"</f>
        <v>00373627</v>
      </c>
      <c r="C815" t="s">
        <v>10</v>
      </c>
    </row>
    <row r="816" spans="1:3" ht="15">
      <c r="A816">
        <v>810</v>
      </c>
      <c r="B816" t="str">
        <f>"00373829"</f>
        <v>00373829</v>
      </c>
      <c r="C816" t="s">
        <v>10</v>
      </c>
    </row>
    <row r="817" spans="1:3" ht="15">
      <c r="A817">
        <v>811</v>
      </c>
      <c r="B817" t="str">
        <f>"00363885"</f>
        <v>00363885</v>
      </c>
      <c r="C817" t="s">
        <v>9</v>
      </c>
    </row>
    <row r="818" spans="1:3" ht="15">
      <c r="A818">
        <v>812</v>
      </c>
      <c r="B818" t="str">
        <f>"00315146"</f>
        <v>00315146</v>
      </c>
      <c r="C818" t="s">
        <v>8</v>
      </c>
    </row>
    <row r="819" spans="1:3" ht="15">
      <c r="A819">
        <v>813</v>
      </c>
      <c r="B819" t="str">
        <f>"00365703"</f>
        <v>00365703</v>
      </c>
      <c r="C819" t="s">
        <v>8</v>
      </c>
    </row>
    <row r="820" spans="1:3" ht="15">
      <c r="A820">
        <v>814</v>
      </c>
      <c r="B820" t="str">
        <f>"00353700"</f>
        <v>00353700</v>
      </c>
      <c r="C820" t="s">
        <v>8</v>
      </c>
    </row>
    <row r="821" spans="1:3" ht="15">
      <c r="A821">
        <v>815</v>
      </c>
      <c r="B821" t="str">
        <f>"00379993"</f>
        <v>00379993</v>
      </c>
      <c r="C821" t="s">
        <v>10</v>
      </c>
    </row>
    <row r="822" spans="1:3" ht="15">
      <c r="A822">
        <v>816</v>
      </c>
      <c r="B822" t="str">
        <f>"00080947"</f>
        <v>00080947</v>
      </c>
      <c r="C822" t="s">
        <v>7</v>
      </c>
    </row>
    <row r="823" spans="1:3" ht="15">
      <c r="A823">
        <v>817</v>
      </c>
      <c r="B823" t="str">
        <f>"00392424"</f>
        <v>00392424</v>
      </c>
      <c r="C823" t="s">
        <v>10</v>
      </c>
    </row>
    <row r="824" spans="1:3" ht="15">
      <c r="A824">
        <v>818</v>
      </c>
      <c r="B824" t="str">
        <f>"00237187"</f>
        <v>00237187</v>
      </c>
      <c r="C824" t="s">
        <v>10</v>
      </c>
    </row>
    <row r="825" spans="1:3" ht="15">
      <c r="A825">
        <v>819</v>
      </c>
      <c r="B825" t="str">
        <f>"00370044"</f>
        <v>00370044</v>
      </c>
      <c r="C825" t="s">
        <v>10</v>
      </c>
    </row>
    <row r="826" spans="1:3" ht="15">
      <c r="A826">
        <v>820</v>
      </c>
      <c r="B826" t="str">
        <f>"00396690"</f>
        <v>00396690</v>
      </c>
      <c r="C826" t="s">
        <v>10</v>
      </c>
    </row>
    <row r="827" spans="1:3" ht="15">
      <c r="A827">
        <v>821</v>
      </c>
      <c r="B827" t="str">
        <f>"00386535"</f>
        <v>00386535</v>
      </c>
      <c r="C827" t="s">
        <v>10</v>
      </c>
    </row>
    <row r="828" spans="1:3" ht="15">
      <c r="A828">
        <v>822</v>
      </c>
      <c r="B828" t="str">
        <f>"00383774"</f>
        <v>00383774</v>
      </c>
      <c r="C828" t="s">
        <v>10</v>
      </c>
    </row>
    <row r="829" spans="1:3" ht="15">
      <c r="A829">
        <v>823</v>
      </c>
      <c r="B829" t="str">
        <f>"00385837"</f>
        <v>00385837</v>
      </c>
      <c r="C829" t="s">
        <v>10</v>
      </c>
    </row>
    <row r="830" spans="1:3" ht="15">
      <c r="A830">
        <v>824</v>
      </c>
      <c r="B830" t="str">
        <f>"00381535"</f>
        <v>00381535</v>
      </c>
      <c r="C830" t="s">
        <v>10</v>
      </c>
    </row>
    <row r="831" spans="1:3" ht="15">
      <c r="A831">
        <v>825</v>
      </c>
      <c r="B831" t="str">
        <f>"00267176"</f>
        <v>00267176</v>
      </c>
      <c r="C831" t="s">
        <v>10</v>
      </c>
    </row>
    <row r="832" spans="1:3" ht="15">
      <c r="A832">
        <v>826</v>
      </c>
      <c r="B832" t="str">
        <f>"00383203"</f>
        <v>00383203</v>
      </c>
      <c r="C832" t="s">
        <v>10</v>
      </c>
    </row>
    <row r="833" spans="1:3" ht="15">
      <c r="A833">
        <v>827</v>
      </c>
      <c r="B833" t="str">
        <f>"00374735"</f>
        <v>00374735</v>
      </c>
      <c r="C833" t="s">
        <v>7</v>
      </c>
    </row>
    <row r="834" spans="1:3" ht="15">
      <c r="A834">
        <v>828</v>
      </c>
      <c r="B834" t="str">
        <f>"00343331"</f>
        <v>00343331</v>
      </c>
      <c r="C834" t="s">
        <v>7</v>
      </c>
    </row>
    <row r="835" spans="1:3" ht="15">
      <c r="A835">
        <v>829</v>
      </c>
      <c r="B835" t="str">
        <f>"00359664"</f>
        <v>00359664</v>
      </c>
      <c r="C835" t="s">
        <v>10</v>
      </c>
    </row>
    <row r="836" spans="1:3" ht="15">
      <c r="A836">
        <v>830</v>
      </c>
      <c r="B836" t="str">
        <f>"00323567"</f>
        <v>00323567</v>
      </c>
      <c r="C836" t="s">
        <v>8</v>
      </c>
    </row>
    <row r="837" spans="1:3" ht="15">
      <c r="A837">
        <v>831</v>
      </c>
      <c r="B837" t="str">
        <f>"00045276"</f>
        <v>00045276</v>
      </c>
      <c r="C837" t="s">
        <v>7</v>
      </c>
    </row>
    <row r="838" spans="1:3" ht="15">
      <c r="A838">
        <v>832</v>
      </c>
      <c r="B838" t="str">
        <f>"00384797"</f>
        <v>00384797</v>
      </c>
      <c r="C838" t="s">
        <v>10</v>
      </c>
    </row>
    <row r="839" spans="1:3" ht="15">
      <c r="A839">
        <v>833</v>
      </c>
      <c r="B839" t="str">
        <f>"00349899"</f>
        <v>00349899</v>
      </c>
      <c r="C839" t="s">
        <v>8</v>
      </c>
    </row>
    <row r="840" spans="1:3" ht="15">
      <c r="A840">
        <v>834</v>
      </c>
      <c r="B840" t="str">
        <f>"00381882"</f>
        <v>00381882</v>
      </c>
      <c r="C840" t="s">
        <v>10</v>
      </c>
    </row>
    <row r="841" spans="1:3" ht="15">
      <c r="A841">
        <v>835</v>
      </c>
      <c r="B841" t="str">
        <f>"00234740"</f>
        <v>00234740</v>
      </c>
      <c r="C841" t="s">
        <v>10</v>
      </c>
    </row>
    <row r="842" spans="1:3" ht="15">
      <c r="A842">
        <v>836</v>
      </c>
      <c r="B842" t="str">
        <f>"00376899"</f>
        <v>00376899</v>
      </c>
      <c r="C842" t="s">
        <v>7</v>
      </c>
    </row>
    <row r="843" spans="1:3" ht="15">
      <c r="A843">
        <v>837</v>
      </c>
      <c r="B843" t="str">
        <f>"00375218"</f>
        <v>00375218</v>
      </c>
      <c r="C843" t="s">
        <v>10</v>
      </c>
    </row>
    <row r="844" spans="1:3" ht="15">
      <c r="A844">
        <v>838</v>
      </c>
      <c r="B844" t="str">
        <f>"00378838"</f>
        <v>00378838</v>
      </c>
      <c r="C844" t="s">
        <v>10</v>
      </c>
    </row>
    <row r="845" spans="1:3" ht="15">
      <c r="A845">
        <v>839</v>
      </c>
      <c r="B845" t="str">
        <f>"00350064"</f>
        <v>00350064</v>
      </c>
      <c r="C845" t="s">
        <v>10</v>
      </c>
    </row>
    <row r="846" spans="1:3" ht="15">
      <c r="A846">
        <v>840</v>
      </c>
      <c r="B846" t="str">
        <f>"201507004453"</f>
        <v>201507004453</v>
      </c>
      <c r="C846" t="s">
        <v>7</v>
      </c>
    </row>
    <row r="847" spans="1:3" ht="15">
      <c r="A847">
        <v>841</v>
      </c>
      <c r="B847" t="str">
        <f>"00330589"</f>
        <v>00330589</v>
      </c>
      <c r="C847" t="s">
        <v>10</v>
      </c>
    </row>
    <row r="848" spans="1:3" ht="15">
      <c r="A848">
        <v>842</v>
      </c>
      <c r="B848" t="str">
        <f>"00384979"</f>
        <v>00384979</v>
      </c>
      <c r="C848" t="s">
        <v>8</v>
      </c>
    </row>
    <row r="849" spans="1:3" ht="15">
      <c r="A849">
        <v>843</v>
      </c>
      <c r="B849" t="str">
        <f>"00342105"</f>
        <v>00342105</v>
      </c>
      <c r="C849" t="s">
        <v>7</v>
      </c>
    </row>
    <row r="850" spans="1:3" ht="15">
      <c r="A850">
        <v>844</v>
      </c>
      <c r="B850" t="str">
        <f>"00362342"</f>
        <v>00362342</v>
      </c>
      <c r="C850" t="s">
        <v>7</v>
      </c>
    </row>
    <row r="851" spans="1:3" ht="15">
      <c r="A851">
        <v>845</v>
      </c>
      <c r="B851" t="str">
        <f>"00388262"</f>
        <v>00388262</v>
      </c>
      <c r="C851" t="s">
        <v>8</v>
      </c>
    </row>
    <row r="852" spans="1:3" ht="15">
      <c r="A852">
        <v>846</v>
      </c>
      <c r="B852" t="str">
        <f>"00389264"</f>
        <v>00389264</v>
      </c>
      <c r="C852" t="s">
        <v>10</v>
      </c>
    </row>
    <row r="853" spans="1:3" ht="15">
      <c r="A853">
        <v>847</v>
      </c>
      <c r="B853" t="str">
        <f>"00345249"</f>
        <v>00345249</v>
      </c>
      <c r="C853" t="s">
        <v>10</v>
      </c>
    </row>
    <row r="854" spans="1:3" ht="15">
      <c r="A854">
        <v>848</v>
      </c>
      <c r="B854" t="str">
        <f>"00286282"</f>
        <v>00286282</v>
      </c>
      <c r="C854" t="s">
        <v>7</v>
      </c>
    </row>
    <row r="855" spans="1:3" ht="15">
      <c r="A855">
        <v>849</v>
      </c>
      <c r="B855" t="str">
        <f>"00284145"</f>
        <v>00284145</v>
      </c>
      <c r="C855" t="s">
        <v>7</v>
      </c>
    </row>
    <row r="856" spans="1:3" ht="15">
      <c r="A856">
        <v>850</v>
      </c>
      <c r="B856" t="str">
        <f>"00246513"</f>
        <v>00246513</v>
      </c>
      <c r="C856" t="s">
        <v>7</v>
      </c>
    </row>
    <row r="857" spans="1:3" ht="15">
      <c r="A857">
        <v>851</v>
      </c>
      <c r="B857" t="str">
        <f>"00386521"</f>
        <v>00386521</v>
      </c>
      <c r="C857" t="s">
        <v>10</v>
      </c>
    </row>
    <row r="858" spans="1:3" ht="15">
      <c r="A858">
        <v>852</v>
      </c>
      <c r="B858" t="str">
        <f>"00375798"</f>
        <v>00375798</v>
      </c>
      <c r="C858" t="s">
        <v>7</v>
      </c>
    </row>
    <row r="859" spans="1:3" ht="15">
      <c r="A859">
        <v>853</v>
      </c>
      <c r="B859" t="str">
        <f>"00383978"</f>
        <v>00383978</v>
      </c>
      <c r="C859" t="s">
        <v>10</v>
      </c>
    </row>
    <row r="860" spans="1:3" ht="15">
      <c r="A860">
        <v>854</v>
      </c>
      <c r="B860" t="str">
        <f>"00370655"</f>
        <v>00370655</v>
      </c>
      <c r="C860" t="s">
        <v>10</v>
      </c>
    </row>
    <row r="861" spans="1:3" ht="15">
      <c r="A861">
        <v>855</v>
      </c>
      <c r="B861" t="str">
        <f>"00349993"</f>
        <v>00349993</v>
      </c>
      <c r="C861" t="s">
        <v>10</v>
      </c>
    </row>
    <row r="862" spans="1:3" ht="15">
      <c r="A862">
        <v>856</v>
      </c>
      <c r="B862" t="str">
        <f>"00234836"</f>
        <v>00234836</v>
      </c>
      <c r="C862" t="s">
        <v>7</v>
      </c>
    </row>
    <row r="863" spans="1:3" ht="15">
      <c r="A863">
        <v>857</v>
      </c>
      <c r="B863" t="str">
        <f>"00285271"</f>
        <v>00285271</v>
      </c>
      <c r="C863" t="s">
        <v>7</v>
      </c>
    </row>
    <row r="864" spans="1:3" ht="15">
      <c r="A864">
        <v>858</v>
      </c>
      <c r="B864" t="str">
        <f>"00031074"</f>
        <v>00031074</v>
      </c>
      <c r="C864" t="s">
        <v>10</v>
      </c>
    </row>
    <row r="865" spans="1:3" ht="15">
      <c r="A865">
        <v>859</v>
      </c>
      <c r="B865" t="str">
        <f>"00385801"</f>
        <v>00385801</v>
      </c>
      <c r="C865" t="s">
        <v>10</v>
      </c>
    </row>
    <row r="866" spans="1:3" ht="15">
      <c r="A866">
        <v>860</v>
      </c>
      <c r="B866" t="str">
        <f>"00291888"</f>
        <v>00291888</v>
      </c>
      <c r="C866" t="s">
        <v>10</v>
      </c>
    </row>
    <row r="867" spans="1:3" ht="15">
      <c r="A867">
        <v>861</v>
      </c>
      <c r="B867" t="str">
        <f>"00386631"</f>
        <v>00386631</v>
      </c>
      <c r="C867" t="s">
        <v>10</v>
      </c>
    </row>
    <row r="868" spans="1:3" ht="15">
      <c r="A868">
        <v>862</v>
      </c>
      <c r="B868" t="str">
        <f>"00356830"</f>
        <v>00356830</v>
      </c>
      <c r="C868" t="s">
        <v>8</v>
      </c>
    </row>
    <row r="869" spans="1:3" ht="15">
      <c r="A869">
        <v>863</v>
      </c>
      <c r="B869" t="str">
        <f>"00382042"</f>
        <v>00382042</v>
      </c>
      <c r="C869" t="s">
        <v>8</v>
      </c>
    </row>
    <row r="870" spans="1:3" ht="15">
      <c r="A870">
        <v>864</v>
      </c>
      <c r="B870" t="str">
        <f>"00295160"</f>
        <v>00295160</v>
      </c>
      <c r="C870" t="s">
        <v>10</v>
      </c>
    </row>
    <row r="871" spans="1:3" ht="15">
      <c r="A871">
        <v>865</v>
      </c>
      <c r="B871" t="str">
        <f>"00262491"</f>
        <v>00262491</v>
      </c>
      <c r="C871" t="s">
        <v>6</v>
      </c>
    </row>
    <row r="872" spans="1:3" ht="15">
      <c r="A872">
        <v>866</v>
      </c>
      <c r="B872" t="str">
        <f>"00049347"</f>
        <v>00049347</v>
      </c>
      <c r="C872" t="s">
        <v>7</v>
      </c>
    </row>
    <row r="873" spans="1:3" ht="15">
      <c r="A873">
        <v>867</v>
      </c>
      <c r="B873" t="str">
        <f>"00380732"</f>
        <v>00380732</v>
      </c>
      <c r="C873" t="s">
        <v>8</v>
      </c>
    </row>
    <row r="874" spans="1:3" ht="15">
      <c r="A874">
        <v>868</v>
      </c>
      <c r="B874" t="str">
        <f>"00328176"</f>
        <v>00328176</v>
      </c>
      <c r="C874" t="s">
        <v>7</v>
      </c>
    </row>
    <row r="875" spans="1:3" ht="15">
      <c r="A875">
        <v>869</v>
      </c>
      <c r="B875" t="str">
        <f>"00365738"</f>
        <v>00365738</v>
      </c>
      <c r="C875" t="s">
        <v>10</v>
      </c>
    </row>
    <row r="876" spans="1:3" ht="15">
      <c r="A876">
        <v>870</v>
      </c>
      <c r="B876" t="str">
        <f>"00360924"</f>
        <v>00360924</v>
      </c>
      <c r="C876" t="s">
        <v>10</v>
      </c>
    </row>
    <row r="877" spans="1:3" ht="15">
      <c r="A877">
        <v>871</v>
      </c>
      <c r="B877" t="str">
        <f>"201511005516"</f>
        <v>201511005516</v>
      </c>
      <c r="C877" t="s">
        <v>7</v>
      </c>
    </row>
    <row r="878" spans="1:3" ht="15">
      <c r="A878">
        <v>872</v>
      </c>
      <c r="B878" t="str">
        <f>"00230184"</f>
        <v>00230184</v>
      </c>
      <c r="C878" t="s">
        <v>10</v>
      </c>
    </row>
    <row r="879" spans="1:3" ht="15">
      <c r="A879">
        <v>873</v>
      </c>
      <c r="B879" t="str">
        <f>"00329023"</f>
        <v>00329023</v>
      </c>
      <c r="C879" t="s">
        <v>7</v>
      </c>
    </row>
    <row r="880" spans="1:3" ht="15">
      <c r="A880">
        <v>874</v>
      </c>
      <c r="B880" t="str">
        <f>"00213118"</f>
        <v>00213118</v>
      </c>
      <c r="C880" t="s">
        <v>7</v>
      </c>
    </row>
    <row r="881" spans="1:3" ht="15">
      <c r="A881">
        <v>875</v>
      </c>
      <c r="B881" t="str">
        <f>"00303811"</f>
        <v>00303811</v>
      </c>
      <c r="C881" t="s">
        <v>8</v>
      </c>
    </row>
    <row r="882" spans="1:3" ht="15">
      <c r="A882">
        <v>876</v>
      </c>
      <c r="B882" t="str">
        <f>"00294055"</f>
        <v>00294055</v>
      </c>
      <c r="C882" t="s">
        <v>8</v>
      </c>
    </row>
    <row r="883" spans="1:3" ht="15">
      <c r="A883">
        <v>877</v>
      </c>
      <c r="B883" t="str">
        <f>"00301411"</f>
        <v>00301411</v>
      </c>
      <c r="C883" t="s">
        <v>7</v>
      </c>
    </row>
    <row r="884" spans="1:3" ht="15">
      <c r="A884">
        <v>878</v>
      </c>
      <c r="B884" t="str">
        <f>"00330469"</f>
        <v>00330469</v>
      </c>
      <c r="C884" t="s">
        <v>10</v>
      </c>
    </row>
    <row r="885" spans="1:3" ht="15">
      <c r="A885">
        <v>879</v>
      </c>
      <c r="B885" t="str">
        <f>"00369743"</f>
        <v>00369743</v>
      </c>
      <c r="C885" t="s">
        <v>10</v>
      </c>
    </row>
    <row r="886" spans="1:3" ht="15">
      <c r="A886">
        <v>880</v>
      </c>
      <c r="B886" t="str">
        <f>"00359414"</f>
        <v>00359414</v>
      </c>
      <c r="C886" t="s">
        <v>7</v>
      </c>
    </row>
    <row r="887" spans="1:3" ht="15">
      <c r="A887">
        <v>881</v>
      </c>
      <c r="B887" t="str">
        <f>"00356975"</f>
        <v>00356975</v>
      </c>
      <c r="C887" t="s">
        <v>10</v>
      </c>
    </row>
    <row r="888" spans="1:3" ht="15">
      <c r="A888">
        <v>882</v>
      </c>
      <c r="B888" t="str">
        <f>"00313053"</f>
        <v>00313053</v>
      </c>
      <c r="C888" t="s">
        <v>10</v>
      </c>
    </row>
    <row r="889" spans="1:3" ht="15">
      <c r="A889">
        <v>883</v>
      </c>
      <c r="B889" t="str">
        <f>"00346859"</f>
        <v>00346859</v>
      </c>
      <c r="C889" t="s">
        <v>8</v>
      </c>
    </row>
    <row r="890" spans="1:3" ht="15">
      <c r="A890">
        <v>884</v>
      </c>
      <c r="B890" t="str">
        <f>"201502002470"</f>
        <v>201502002470</v>
      </c>
      <c r="C890" t="s">
        <v>7</v>
      </c>
    </row>
    <row r="891" spans="1:3" ht="15">
      <c r="A891">
        <v>885</v>
      </c>
      <c r="B891" t="str">
        <f>"00379253"</f>
        <v>00379253</v>
      </c>
      <c r="C891" t="s">
        <v>7</v>
      </c>
    </row>
    <row r="892" spans="1:3" ht="15">
      <c r="A892">
        <v>886</v>
      </c>
      <c r="B892" t="str">
        <f>"00362411"</f>
        <v>00362411</v>
      </c>
      <c r="C892" t="s">
        <v>8</v>
      </c>
    </row>
    <row r="893" spans="1:3" ht="15">
      <c r="A893">
        <v>887</v>
      </c>
      <c r="B893" t="str">
        <f>"201511021778"</f>
        <v>201511021778</v>
      </c>
      <c r="C893" t="s">
        <v>8</v>
      </c>
    </row>
    <row r="894" spans="1:3" ht="15">
      <c r="A894">
        <v>888</v>
      </c>
      <c r="B894" t="str">
        <f>"00401059"</f>
        <v>00401059</v>
      </c>
      <c r="C894" t="s">
        <v>10</v>
      </c>
    </row>
    <row r="895" spans="1:3" ht="15">
      <c r="A895">
        <v>889</v>
      </c>
      <c r="B895" t="str">
        <f>"201511010573"</f>
        <v>201511010573</v>
      </c>
      <c r="C895" t="s">
        <v>7</v>
      </c>
    </row>
    <row r="896" spans="1:3" ht="15">
      <c r="A896">
        <v>890</v>
      </c>
      <c r="B896" t="str">
        <f>"00371041"</f>
        <v>00371041</v>
      </c>
      <c r="C896" t="s">
        <v>10</v>
      </c>
    </row>
    <row r="897" spans="1:3" ht="15">
      <c r="A897">
        <v>891</v>
      </c>
      <c r="B897" t="str">
        <f>"00298908"</f>
        <v>00298908</v>
      </c>
      <c r="C897" t="s">
        <v>7</v>
      </c>
    </row>
    <row r="898" spans="1:3" ht="15">
      <c r="A898">
        <v>892</v>
      </c>
      <c r="B898" t="str">
        <f>"00327484"</f>
        <v>00327484</v>
      </c>
      <c r="C898" t="s">
        <v>7</v>
      </c>
    </row>
    <row r="899" spans="1:3" ht="15">
      <c r="A899">
        <v>893</v>
      </c>
      <c r="B899" t="str">
        <f>"00356342"</f>
        <v>00356342</v>
      </c>
      <c r="C899" t="s">
        <v>8</v>
      </c>
    </row>
    <row r="900" spans="1:3" ht="15">
      <c r="A900">
        <v>894</v>
      </c>
      <c r="B900" t="str">
        <f>"00252571"</f>
        <v>00252571</v>
      </c>
      <c r="C900" t="s">
        <v>10</v>
      </c>
    </row>
    <row r="901" spans="1:3" ht="15">
      <c r="A901">
        <v>895</v>
      </c>
      <c r="B901" t="str">
        <f>"00339994"</f>
        <v>00339994</v>
      </c>
      <c r="C901" t="s">
        <v>8</v>
      </c>
    </row>
    <row r="902" spans="1:3" ht="15">
      <c r="A902">
        <v>896</v>
      </c>
      <c r="B902" t="str">
        <f>"00372995"</f>
        <v>00372995</v>
      </c>
      <c r="C902" t="s">
        <v>8</v>
      </c>
    </row>
    <row r="903" spans="1:3" ht="15">
      <c r="A903">
        <v>897</v>
      </c>
      <c r="B903" t="str">
        <f>"00260131"</f>
        <v>00260131</v>
      </c>
      <c r="C903" t="s">
        <v>10</v>
      </c>
    </row>
    <row r="904" spans="1:3" ht="15">
      <c r="A904">
        <v>898</v>
      </c>
      <c r="B904" t="str">
        <f>"00343922"</f>
        <v>00343922</v>
      </c>
      <c r="C904" t="s">
        <v>7</v>
      </c>
    </row>
    <row r="905" spans="1:3" ht="15">
      <c r="A905">
        <v>899</v>
      </c>
      <c r="B905" t="str">
        <f>"00350826"</f>
        <v>00350826</v>
      </c>
      <c r="C905" t="s">
        <v>7</v>
      </c>
    </row>
    <row r="906" spans="1:3" ht="15">
      <c r="A906">
        <v>900</v>
      </c>
      <c r="B906" t="str">
        <f>"00355097"</f>
        <v>00355097</v>
      </c>
      <c r="C906" t="s">
        <v>7</v>
      </c>
    </row>
    <row r="907" spans="1:3" ht="15">
      <c r="A907">
        <v>901</v>
      </c>
      <c r="B907" t="str">
        <f>"00401736"</f>
        <v>00401736</v>
      </c>
      <c r="C907" t="s">
        <v>10</v>
      </c>
    </row>
    <row r="908" spans="1:3" ht="15">
      <c r="A908">
        <v>902</v>
      </c>
      <c r="B908" t="str">
        <f>"00402199"</f>
        <v>00402199</v>
      </c>
      <c r="C908" t="s">
        <v>10</v>
      </c>
    </row>
    <row r="909" spans="1:3" ht="15">
      <c r="A909">
        <v>903</v>
      </c>
      <c r="B909" t="str">
        <f>"00344031"</f>
        <v>00344031</v>
      </c>
      <c r="C909" t="s">
        <v>10</v>
      </c>
    </row>
    <row r="910" spans="1:3" ht="15">
      <c r="A910">
        <v>904</v>
      </c>
      <c r="B910" t="str">
        <f>"200802009380"</f>
        <v>200802009380</v>
      </c>
      <c r="C910" t="s">
        <v>8</v>
      </c>
    </row>
    <row r="911" spans="1:3" ht="15">
      <c r="A911">
        <v>905</v>
      </c>
      <c r="B911" t="str">
        <f>"00358114"</f>
        <v>00358114</v>
      </c>
      <c r="C911" t="s">
        <v>7</v>
      </c>
    </row>
    <row r="912" spans="1:3" ht="15">
      <c r="A912">
        <v>906</v>
      </c>
      <c r="B912" t="str">
        <f>"00358112"</f>
        <v>00358112</v>
      </c>
      <c r="C912" t="s">
        <v>7</v>
      </c>
    </row>
    <row r="913" spans="1:3" ht="15">
      <c r="A913">
        <v>907</v>
      </c>
      <c r="B913" t="str">
        <f>"00364025"</f>
        <v>00364025</v>
      </c>
      <c r="C913" t="s">
        <v>8</v>
      </c>
    </row>
    <row r="914" spans="1:3" ht="15">
      <c r="A914">
        <v>908</v>
      </c>
      <c r="B914" t="str">
        <f>"00372254"</f>
        <v>00372254</v>
      </c>
      <c r="C914" t="s">
        <v>8</v>
      </c>
    </row>
    <row r="915" spans="1:3" ht="15">
      <c r="A915">
        <v>909</v>
      </c>
      <c r="B915" t="str">
        <f>"00293695"</f>
        <v>00293695</v>
      </c>
      <c r="C915" t="s">
        <v>10</v>
      </c>
    </row>
    <row r="916" spans="1:3" ht="15">
      <c r="A916">
        <v>910</v>
      </c>
      <c r="B916" t="str">
        <f>"00268881"</f>
        <v>00268881</v>
      </c>
      <c r="C916" t="s">
        <v>7</v>
      </c>
    </row>
    <row r="917" spans="1:3" ht="15">
      <c r="A917">
        <v>911</v>
      </c>
      <c r="B917" t="str">
        <f>"00357143"</f>
        <v>00357143</v>
      </c>
      <c r="C917" t="s">
        <v>10</v>
      </c>
    </row>
    <row r="918" spans="1:3" ht="15">
      <c r="A918">
        <v>912</v>
      </c>
      <c r="B918" t="str">
        <f>"00379416"</f>
        <v>00379416</v>
      </c>
      <c r="C918" t="s">
        <v>8</v>
      </c>
    </row>
    <row r="919" spans="1:3" ht="15">
      <c r="A919">
        <v>913</v>
      </c>
      <c r="B919" t="str">
        <f>"00349757"</f>
        <v>00349757</v>
      </c>
      <c r="C919" t="s">
        <v>10</v>
      </c>
    </row>
    <row r="920" spans="1:3" ht="15">
      <c r="A920">
        <v>914</v>
      </c>
      <c r="B920" t="str">
        <f>"00288709"</f>
        <v>00288709</v>
      </c>
      <c r="C920" t="s">
        <v>7</v>
      </c>
    </row>
    <row r="921" spans="1:3" ht="15">
      <c r="A921">
        <v>915</v>
      </c>
      <c r="B921" t="str">
        <f>"00348784"</f>
        <v>00348784</v>
      </c>
      <c r="C921" t="s">
        <v>7</v>
      </c>
    </row>
    <row r="922" spans="1:3" ht="15">
      <c r="A922">
        <v>916</v>
      </c>
      <c r="B922" t="str">
        <f>"00382035"</f>
        <v>00382035</v>
      </c>
      <c r="C922" t="s">
        <v>10</v>
      </c>
    </row>
    <row r="923" spans="1:3" ht="15">
      <c r="A923">
        <v>917</v>
      </c>
      <c r="B923" t="str">
        <f>"00369803"</f>
        <v>00369803</v>
      </c>
      <c r="C923" t="s">
        <v>10</v>
      </c>
    </row>
    <row r="924" spans="1:3" ht="15">
      <c r="A924">
        <v>918</v>
      </c>
      <c r="B924" t="str">
        <f>"00377353"</f>
        <v>00377353</v>
      </c>
      <c r="C924" t="s">
        <v>10</v>
      </c>
    </row>
    <row r="925" spans="1:3" ht="15">
      <c r="A925">
        <v>919</v>
      </c>
      <c r="B925" t="str">
        <f>"00380821"</f>
        <v>00380821</v>
      </c>
      <c r="C925" t="s">
        <v>10</v>
      </c>
    </row>
    <row r="926" spans="1:3" ht="15">
      <c r="A926">
        <v>920</v>
      </c>
      <c r="B926" t="str">
        <f>"00362369"</f>
        <v>00362369</v>
      </c>
      <c r="C926" t="s">
        <v>7</v>
      </c>
    </row>
    <row r="927" spans="1:3" ht="15">
      <c r="A927">
        <v>921</v>
      </c>
      <c r="B927" t="str">
        <f>"00086300"</f>
        <v>00086300</v>
      </c>
      <c r="C927" t="s">
        <v>10</v>
      </c>
    </row>
    <row r="928" spans="1:3" ht="15">
      <c r="A928">
        <v>922</v>
      </c>
      <c r="B928" t="str">
        <f>"00291499"</f>
        <v>00291499</v>
      </c>
      <c r="C928" t="s">
        <v>10</v>
      </c>
    </row>
    <row r="929" spans="1:3" ht="15">
      <c r="A929">
        <v>923</v>
      </c>
      <c r="B929" t="str">
        <f>"00348473"</f>
        <v>00348473</v>
      </c>
      <c r="C929" t="s">
        <v>7</v>
      </c>
    </row>
    <row r="930" spans="1:3" ht="15">
      <c r="A930">
        <v>924</v>
      </c>
      <c r="B930" t="str">
        <f>"00382014"</f>
        <v>00382014</v>
      </c>
      <c r="C930" t="s">
        <v>7</v>
      </c>
    </row>
    <row r="931" spans="1:3" ht="15">
      <c r="A931">
        <v>925</v>
      </c>
      <c r="B931" t="str">
        <f>"00300830"</f>
        <v>00300830</v>
      </c>
      <c r="C931" t="s">
        <v>6</v>
      </c>
    </row>
    <row r="932" spans="1:3" ht="15">
      <c r="A932">
        <v>926</v>
      </c>
      <c r="B932" t="str">
        <f>"00027926"</f>
        <v>00027926</v>
      </c>
      <c r="C932" t="s">
        <v>7</v>
      </c>
    </row>
    <row r="933" spans="1:3" ht="15">
      <c r="A933">
        <v>927</v>
      </c>
      <c r="B933" t="str">
        <f>"00337814"</f>
        <v>00337814</v>
      </c>
      <c r="C933" t="s">
        <v>10</v>
      </c>
    </row>
    <row r="934" spans="1:3" ht="15">
      <c r="A934">
        <v>928</v>
      </c>
      <c r="B934" t="str">
        <f>"00216603"</f>
        <v>00216603</v>
      </c>
      <c r="C934" t="s">
        <v>7</v>
      </c>
    </row>
    <row r="935" spans="1:3" ht="15">
      <c r="A935">
        <v>929</v>
      </c>
      <c r="B935" t="str">
        <f>"00358759"</f>
        <v>00358759</v>
      </c>
      <c r="C935" t="s">
        <v>10</v>
      </c>
    </row>
    <row r="936" spans="1:3" ht="15">
      <c r="A936">
        <v>930</v>
      </c>
      <c r="B936" t="str">
        <f>"00368000"</f>
        <v>00368000</v>
      </c>
      <c r="C936" t="s">
        <v>8</v>
      </c>
    </row>
    <row r="937" spans="1:3" ht="15">
      <c r="A937">
        <v>931</v>
      </c>
      <c r="B937" t="str">
        <f>"00388988"</f>
        <v>00388988</v>
      </c>
      <c r="C937" t="s">
        <v>8</v>
      </c>
    </row>
    <row r="938" spans="1:3" ht="15">
      <c r="A938">
        <v>932</v>
      </c>
      <c r="B938" t="str">
        <f>"00354055"</f>
        <v>00354055</v>
      </c>
      <c r="C938" t="s">
        <v>7</v>
      </c>
    </row>
    <row r="939" spans="1:3" ht="15">
      <c r="A939">
        <v>933</v>
      </c>
      <c r="B939" t="str">
        <f>"00256079"</f>
        <v>00256079</v>
      </c>
      <c r="C939" t="s">
        <v>10</v>
      </c>
    </row>
    <row r="940" spans="1:3" ht="15">
      <c r="A940">
        <v>934</v>
      </c>
      <c r="B940" t="str">
        <f>"00359387"</f>
        <v>00359387</v>
      </c>
      <c r="C940" t="s">
        <v>10</v>
      </c>
    </row>
    <row r="941" spans="1:3" ht="15">
      <c r="A941">
        <v>935</v>
      </c>
      <c r="B941" t="str">
        <f>"00373225"</f>
        <v>00373225</v>
      </c>
      <c r="C941" t="s">
        <v>10</v>
      </c>
    </row>
    <row r="942" spans="1:3" ht="15">
      <c r="A942">
        <v>936</v>
      </c>
      <c r="B942" t="str">
        <f>"00395429"</f>
        <v>00395429</v>
      </c>
      <c r="C942" t="s">
        <v>7</v>
      </c>
    </row>
    <row r="943" spans="1:3" ht="15">
      <c r="A943">
        <v>937</v>
      </c>
      <c r="B943" t="str">
        <f>"00386030"</f>
        <v>00386030</v>
      </c>
      <c r="C943" t="s">
        <v>8</v>
      </c>
    </row>
    <row r="944" spans="1:3" ht="15">
      <c r="A944">
        <v>938</v>
      </c>
      <c r="B944" t="str">
        <f>"00403449"</f>
        <v>00403449</v>
      </c>
      <c r="C944" t="s">
        <v>8</v>
      </c>
    </row>
    <row r="945" spans="1:3" ht="15">
      <c r="A945">
        <v>939</v>
      </c>
      <c r="B945" t="str">
        <f>"00315721"</f>
        <v>00315721</v>
      </c>
      <c r="C945" t="s">
        <v>8</v>
      </c>
    </row>
    <row r="946" spans="1:3" ht="15">
      <c r="A946">
        <v>940</v>
      </c>
      <c r="B946" t="str">
        <f>"00358505"</f>
        <v>00358505</v>
      </c>
      <c r="C946" t="s">
        <v>8</v>
      </c>
    </row>
    <row r="947" spans="1:3" ht="15">
      <c r="A947">
        <v>941</v>
      </c>
      <c r="B947" t="str">
        <f>"00350909"</f>
        <v>00350909</v>
      </c>
      <c r="C947" t="s">
        <v>8</v>
      </c>
    </row>
    <row r="948" spans="1:3" ht="15">
      <c r="A948">
        <v>942</v>
      </c>
      <c r="B948" t="str">
        <f>"00315833"</f>
        <v>00315833</v>
      </c>
      <c r="C948" t="s">
        <v>7</v>
      </c>
    </row>
    <row r="949" spans="1:3" ht="15">
      <c r="A949">
        <v>943</v>
      </c>
      <c r="B949" t="str">
        <f>"00324786"</f>
        <v>00324786</v>
      </c>
      <c r="C949" t="s">
        <v>8</v>
      </c>
    </row>
    <row r="950" spans="1:3" ht="15">
      <c r="A950">
        <v>944</v>
      </c>
      <c r="B950" t="str">
        <f>"00358602"</f>
        <v>00358602</v>
      </c>
      <c r="C950" t="s">
        <v>9</v>
      </c>
    </row>
    <row r="951" spans="1:3" ht="15">
      <c r="A951">
        <v>945</v>
      </c>
      <c r="B951" t="str">
        <f>"00276924"</f>
        <v>00276924</v>
      </c>
      <c r="C951" t="s">
        <v>10</v>
      </c>
    </row>
    <row r="952" spans="1:3" ht="15">
      <c r="A952">
        <v>946</v>
      </c>
      <c r="B952" t="str">
        <f>"00346465"</f>
        <v>00346465</v>
      </c>
      <c r="C952" t="s">
        <v>10</v>
      </c>
    </row>
    <row r="953" spans="1:3" ht="15">
      <c r="A953">
        <v>947</v>
      </c>
      <c r="B953" t="str">
        <f>"00319507"</f>
        <v>00319507</v>
      </c>
      <c r="C953" t="s">
        <v>7</v>
      </c>
    </row>
    <row r="954" spans="1:3" ht="15">
      <c r="A954">
        <v>948</v>
      </c>
      <c r="B954" t="str">
        <f>"00357201"</f>
        <v>00357201</v>
      </c>
      <c r="C954" t="s">
        <v>10</v>
      </c>
    </row>
    <row r="955" spans="1:3" ht="15">
      <c r="A955">
        <v>949</v>
      </c>
      <c r="B955" t="str">
        <f>"00385144"</f>
        <v>00385144</v>
      </c>
      <c r="C955" t="s">
        <v>8</v>
      </c>
    </row>
    <row r="956" spans="1:3" ht="15">
      <c r="A956">
        <v>950</v>
      </c>
      <c r="B956" t="str">
        <f>"00389844"</f>
        <v>00389844</v>
      </c>
      <c r="C956" t="s">
        <v>10</v>
      </c>
    </row>
    <row r="957" spans="1:3" ht="15">
      <c r="A957">
        <v>951</v>
      </c>
      <c r="B957" t="str">
        <f>"00364241"</f>
        <v>00364241</v>
      </c>
      <c r="C957" t="s">
        <v>8</v>
      </c>
    </row>
    <row r="958" spans="1:3" ht="15">
      <c r="A958">
        <v>952</v>
      </c>
      <c r="B958" t="str">
        <f>"00253551"</f>
        <v>00253551</v>
      </c>
      <c r="C958" t="s">
        <v>8</v>
      </c>
    </row>
    <row r="959" spans="1:3" ht="15">
      <c r="A959">
        <v>953</v>
      </c>
      <c r="B959" t="str">
        <f>"00379643"</f>
        <v>00379643</v>
      </c>
      <c r="C959" t="s">
        <v>8</v>
      </c>
    </row>
    <row r="960" spans="1:3" ht="15">
      <c r="A960">
        <v>954</v>
      </c>
      <c r="B960" t="str">
        <f>"00385451"</f>
        <v>00385451</v>
      </c>
      <c r="C960" t="s">
        <v>8</v>
      </c>
    </row>
    <row r="961" spans="1:3" ht="15">
      <c r="A961">
        <v>955</v>
      </c>
      <c r="B961" t="str">
        <f>"00369859"</f>
        <v>00369859</v>
      </c>
      <c r="C961" t="s">
        <v>8</v>
      </c>
    </row>
    <row r="962" spans="1:3" ht="15">
      <c r="A962">
        <v>956</v>
      </c>
      <c r="B962" t="str">
        <f>"00371512"</f>
        <v>00371512</v>
      </c>
      <c r="C962" t="s">
        <v>8</v>
      </c>
    </row>
    <row r="963" spans="1:3" ht="15">
      <c r="A963">
        <v>957</v>
      </c>
      <c r="B963" t="str">
        <f>"00383958"</f>
        <v>00383958</v>
      </c>
      <c r="C963" t="s">
        <v>10</v>
      </c>
    </row>
    <row r="964" spans="1:3" ht="15">
      <c r="A964">
        <v>958</v>
      </c>
      <c r="B964" t="str">
        <f>"00076651"</f>
        <v>00076651</v>
      </c>
      <c r="C964" t="s">
        <v>6</v>
      </c>
    </row>
    <row r="965" spans="1:3" ht="15">
      <c r="A965">
        <v>959</v>
      </c>
      <c r="B965" t="str">
        <f>"200802010659"</f>
        <v>200802010659</v>
      </c>
      <c r="C965" t="s">
        <v>7</v>
      </c>
    </row>
    <row r="966" spans="1:3" ht="15">
      <c r="A966">
        <v>960</v>
      </c>
      <c r="B966" t="str">
        <f>"00088750"</f>
        <v>00088750</v>
      </c>
      <c r="C966" t="s">
        <v>8</v>
      </c>
    </row>
    <row r="967" spans="1:3" ht="15">
      <c r="A967">
        <v>961</v>
      </c>
      <c r="B967" t="str">
        <f>"00379748"</f>
        <v>00379748</v>
      </c>
      <c r="C967" t="s">
        <v>7</v>
      </c>
    </row>
    <row r="968" spans="1:3" ht="15">
      <c r="A968">
        <v>962</v>
      </c>
      <c r="B968" t="str">
        <f>"201511020426"</f>
        <v>201511020426</v>
      </c>
      <c r="C968" t="s">
        <v>10</v>
      </c>
    </row>
    <row r="969" spans="1:3" ht="15">
      <c r="A969">
        <v>963</v>
      </c>
      <c r="B969" t="str">
        <f>"00420424"</f>
        <v>00420424</v>
      </c>
      <c r="C969" t="s">
        <v>10</v>
      </c>
    </row>
    <row r="970" spans="1:3" ht="15">
      <c r="A970">
        <v>964</v>
      </c>
      <c r="B970" t="str">
        <f>"00383689"</f>
        <v>00383689</v>
      </c>
      <c r="C970" t="s">
        <v>9</v>
      </c>
    </row>
    <row r="971" spans="1:3" ht="15">
      <c r="A971">
        <v>965</v>
      </c>
      <c r="B971" t="str">
        <f>"00252985"</f>
        <v>00252985</v>
      </c>
      <c r="C971" t="s">
        <v>10</v>
      </c>
    </row>
    <row r="972" spans="1:3" ht="15">
      <c r="A972">
        <v>966</v>
      </c>
      <c r="B972" t="str">
        <f>"00385007"</f>
        <v>00385007</v>
      </c>
      <c r="C972" t="s">
        <v>10</v>
      </c>
    </row>
    <row r="973" spans="1:3" ht="15">
      <c r="A973">
        <v>967</v>
      </c>
      <c r="B973" t="str">
        <f>"00367951"</f>
        <v>00367951</v>
      </c>
      <c r="C973" t="s">
        <v>8</v>
      </c>
    </row>
    <row r="974" spans="1:3" ht="15">
      <c r="A974">
        <v>968</v>
      </c>
      <c r="B974" t="str">
        <f>"00381966"</f>
        <v>00381966</v>
      </c>
      <c r="C974" t="s">
        <v>10</v>
      </c>
    </row>
    <row r="975" spans="1:3" ht="15">
      <c r="A975">
        <v>969</v>
      </c>
      <c r="B975" t="str">
        <f>"00363325"</f>
        <v>00363325</v>
      </c>
      <c r="C975" t="s">
        <v>7</v>
      </c>
    </row>
    <row r="976" spans="1:3" ht="15">
      <c r="A976">
        <v>970</v>
      </c>
      <c r="B976" t="str">
        <f>"00377800"</f>
        <v>00377800</v>
      </c>
      <c r="C976" t="s">
        <v>10</v>
      </c>
    </row>
    <row r="977" spans="1:3" ht="15">
      <c r="A977">
        <v>971</v>
      </c>
      <c r="B977" t="str">
        <f>"00386833"</f>
        <v>00386833</v>
      </c>
      <c r="C977" t="s">
        <v>10</v>
      </c>
    </row>
    <row r="978" spans="1:3" ht="15">
      <c r="A978">
        <v>972</v>
      </c>
      <c r="B978" t="str">
        <f>"201409006642"</f>
        <v>201409006642</v>
      </c>
      <c r="C978" t="s">
        <v>7</v>
      </c>
    </row>
    <row r="979" spans="1:3" ht="15">
      <c r="A979">
        <v>973</v>
      </c>
      <c r="B979" t="str">
        <f>"00347492"</f>
        <v>00347492</v>
      </c>
      <c r="C979" t="s">
        <v>10</v>
      </c>
    </row>
    <row r="980" spans="1:3" ht="15">
      <c r="A980">
        <v>974</v>
      </c>
      <c r="B980" t="str">
        <f>"00349999"</f>
        <v>00349999</v>
      </c>
      <c r="C980" t="s">
        <v>10</v>
      </c>
    </row>
    <row r="981" spans="1:3" ht="15">
      <c r="A981">
        <v>975</v>
      </c>
      <c r="B981" t="str">
        <f>"00285523"</f>
        <v>00285523</v>
      </c>
      <c r="C981" t="s">
        <v>7</v>
      </c>
    </row>
    <row r="982" spans="1:3" ht="15">
      <c r="A982">
        <v>976</v>
      </c>
      <c r="B982" t="str">
        <f>"00347722"</f>
        <v>00347722</v>
      </c>
      <c r="C982" t="s">
        <v>10</v>
      </c>
    </row>
    <row r="983" spans="1:3" ht="15">
      <c r="A983">
        <v>977</v>
      </c>
      <c r="B983" t="str">
        <f>"00235874"</f>
        <v>00235874</v>
      </c>
      <c r="C983" t="s">
        <v>7</v>
      </c>
    </row>
    <row r="984" spans="1:3" ht="15">
      <c r="A984">
        <v>978</v>
      </c>
      <c r="B984" t="str">
        <f>"00293521"</f>
        <v>00293521</v>
      </c>
      <c r="C984" t="s">
        <v>7</v>
      </c>
    </row>
    <row r="985" spans="1:3" ht="15">
      <c r="A985">
        <v>979</v>
      </c>
      <c r="B985" t="str">
        <f>"00262923"</f>
        <v>00262923</v>
      </c>
      <c r="C985" t="s">
        <v>7</v>
      </c>
    </row>
    <row r="986" spans="1:3" ht="15">
      <c r="A986">
        <v>980</v>
      </c>
      <c r="B986" t="str">
        <f>"00375799"</f>
        <v>00375799</v>
      </c>
      <c r="C986" t="s">
        <v>7</v>
      </c>
    </row>
    <row r="987" spans="1:3" ht="15">
      <c r="A987">
        <v>981</v>
      </c>
      <c r="B987" t="str">
        <f>"00250366"</f>
        <v>00250366</v>
      </c>
      <c r="C987" t="s">
        <v>10</v>
      </c>
    </row>
    <row r="988" spans="1:3" ht="15">
      <c r="A988">
        <v>982</v>
      </c>
      <c r="B988" t="str">
        <f>"00263151"</f>
        <v>00263151</v>
      </c>
      <c r="C988" t="s">
        <v>8</v>
      </c>
    </row>
    <row r="989" spans="1:3" ht="15">
      <c r="A989">
        <v>983</v>
      </c>
      <c r="B989" t="str">
        <f>"00279526"</f>
        <v>00279526</v>
      </c>
      <c r="C989" t="s">
        <v>9</v>
      </c>
    </row>
    <row r="990" spans="1:3" ht="15">
      <c r="A990">
        <v>984</v>
      </c>
      <c r="B990" t="str">
        <f>"00372584"</f>
        <v>00372584</v>
      </c>
      <c r="C990" t="s">
        <v>7</v>
      </c>
    </row>
    <row r="991" spans="1:3" ht="15">
      <c r="A991">
        <v>985</v>
      </c>
      <c r="B991" t="str">
        <f>"00376383"</f>
        <v>00376383</v>
      </c>
      <c r="C991" t="s">
        <v>10</v>
      </c>
    </row>
    <row r="992" spans="1:3" ht="15">
      <c r="A992">
        <v>986</v>
      </c>
      <c r="B992" t="str">
        <f>"00275085"</f>
        <v>00275085</v>
      </c>
      <c r="C992" t="s">
        <v>8</v>
      </c>
    </row>
    <row r="993" spans="1:3" ht="15">
      <c r="A993">
        <v>987</v>
      </c>
      <c r="B993" t="str">
        <f>"00376730"</f>
        <v>00376730</v>
      </c>
      <c r="C993" t="s">
        <v>10</v>
      </c>
    </row>
    <row r="994" spans="1:3" ht="15">
      <c r="A994">
        <v>988</v>
      </c>
      <c r="B994" t="str">
        <f>"00326072"</f>
        <v>00326072</v>
      </c>
      <c r="C994" t="s">
        <v>7</v>
      </c>
    </row>
    <row r="995" spans="1:3" ht="15">
      <c r="A995">
        <v>989</v>
      </c>
      <c r="B995" t="str">
        <f>"00393686"</f>
        <v>00393686</v>
      </c>
      <c r="C995" t="s">
        <v>10</v>
      </c>
    </row>
    <row r="996" spans="1:3" ht="15">
      <c r="A996">
        <v>990</v>
      </c>
      <c r="B996" t="str">
        <f>"00375614"</f>
        <v>00375614</v>
      </c>
      <c r="C996" t="s">
        <v>10</v>
      </c>
    </row>
    <row r="997" spans="1:3" ht="15">
      <c r="A997">
        <v>991</v>
      </c>
      <c r="B997" t="str">
        <f>"00358659"</f>
        <v>00358659</v>
      </c>
      <c r="C997" t="s">
        <v>7</v>
      </c>
    </row>
    <row r="998" spans="1:3" ht="15">
      <c r="A998">
        <v>992</v>
      </c>
      <c r="B998" t="str">
        <f>"00365884"</f>
        <v>00365884</v>
      </c>
      <c r="C998" t="s">
        <v>10</v>
      </c>
    </row>
    <row r="999" spans="1:3" ht="15">
      <c r="A999">
        <v>993</v>
      </c>
      <c r="B999" t="str">
        <f>"00381745"</f>
        <v>00381745</v>
      </c>
      <c r="C999" t="s">
        <v>10</v>
      </c>
    </row>
    <row r="1000" spans="1:3" ht="15">
      <c r="A1000">
        <v>994</v>
      </c>
      <c r="B1000" t="str">
        <f>"00374691"</f>
        <v>00374691</v>
      </c>
      <c r="C1000" t="s">
        <v>8</v>
      </c>
    </row>
    <row r="1001" spans="1:3" ht="15">
      <c r="A1001">
        <v>995</v>
      </c>
      <c r="B1001" t="str">
        <f>"201511004622"</f>
        <v>201511004622</v>
      </c>
      <c r="C1001" t="s">
        <v>6</v>
      </c>
    </row>
    <row r="1002" spans="1:3" ht="15">
      <c r="A1002">
        <v>996</v>
      </c>
      <c r="B1002" t="str">
        <f>"00376070"</f>
        <v>00376070</v>
      </c>
      <c r="C1002" t="s">
        <v>8</v>
      </c>
    </row>
    <row r="1003" spans="1:3" ht="15">
      <c r="A1003">
        <v>997</v>
      </c>
      <c r="B1003" t="str">
        <f>"00381947"</f>
        <v>00381947</v>
      </c>
      <c r="C1003" t="s">
        <v>10</v>
      </c>
    </row>
    <row r="1004" spans="1:3" ht="15">
      <c r="A1004">
        <v>998</v>
      </c>
      <c r="B1004" t="str">
        <f>"00375785"</f>
        <v>00375785</v>
      </c>
      <c r="C1004" t="s">
        <v>10</v>
      </c>
    </row>
    <row r="1005" spans="1:3" ht="15">
      <c r="A1005">
        <v>999</v>
      </c>
      <c r="B1005" t="str">
        <f>"00363233"</f>
        <v>00363233</v>
      </c>
      <c r="C1005" t="s">
        <v>10</v>
      </c>
    </row>
    <row r="1006" spans="1:3" ht="15">
      <c r="A1006">
        <v>1000</v>
      </c>
      <c r="B1006" t="str">
        <f>"00376221"</f>
        <v>00376221</v>
      </c>
      <c r="C1006" t="s">
        <v>10</v>
      </c>
    </row>
    <row r="1007" spans="1:3" ht="15">
      <c r="A1007">
        <v>1001</v>
      </c>
      <c r="B1007" t="str">
        <f>"00375772"</f>
        <v>00375772</v>
      </c>
      <c r="C1007" t="s">
        <v>8</v>
      </c>
    </row>
    <row r="1008" spans="1:3" ht="15">
      <c r="A1008">
        <v>1002</v>
      </c>
      <c r="B1008" t="str">
        <f>"00365424"</f>
        <v>00365424</v>
      </c>
      <c r="C1008" t="s">
        <v>7</v>
      </c>
    </row>
    <row r="1009" spans="1:3" ht="15">
      <c r="A1009">
        <v>1003</v>
      </c>
      <c r="B1009" t="str">
        <f>"00257526"</f>
        <v>00257526</v>
      </c>
      <c r="C1009" t="s">
        <v>7</v>
      </c>
    </row>
    <row r="1010" spans="1:3" ht="15">
      <c r="A1010">
        <v>1004</v>
      </c>
      <c r="B1010" t="str">
        <f>"00370011"</f>
        <v>00370011</v>
      </c>
      <c r="C1010" t="s">
        <v>10</v>
      </c>
    </row>
    <row r="1011" spans="1:3" ht="15">
      <c r="A1011">
        <v>1005</v>
      </c>
      <c r="B1011" t="str">
        <f>"00375973"</f>
        <v>00375973</v>
      </c>
      <c r="C1011" t="s">
        <v>7</v>
      </c>
    </row>
    <row r="1012" spans="1:3" ht="15">
      <c r="A1012">
        <v>1006</v>
      </c>
      <c r="B1012" t="str">
        <f>"00381354"</f>
        <v>00381354</v>
      </c>
      <c r="C1012" t="s">
        <v>8</v>
      </c>
    </row>
    <row r="1013" spans="1:3" ht="15">
      <c r="A1013">
        <v>1007</v>
      </c>
      <c r="B1013" t="str">
        <f>"201511013517"</f>
        <v>201511013517</v>
      </c>
      <c r="C1013" t="s">
        <v>7</v>
      </c>
    </row>
    <row r="1014" spans="1:3" ht="15">
      <c r="A1014">
        <v>1008</v>
      </c>
      <c r="B1014" t="str">
        <f>"00359855"</f>
        <v>00359855</v>
      </c>
      <c r="C1014" t="s">
        <v>10</v>
      </c>
    </row>
    <row r="1015" spans="1:3" ht="15">
      <c r="A1015">
        <v>1009</v>
      </c>
      <c r="B1015" t="str">
        <f>"201102001077"</f>
        <v>201102001077</v>
      </c>
      <c r="C1015" t="s">
        <v>7</v>
      </c>
    </row>
    <row r="1016" spans="1:3" ht="15">
      <c r="A1016">
        <v>1010</v>
      </c>
      <c r="B1016" t="str">
        <f>"201507000774"</f>
        <v>201507000774</v>
      </c>
      <c r="C1016" t="s">
        <v>10</v>
      </c>
    </row>
    <row r="1017" spans="1:3" ht="15">
      <c r="A1017">
        <v>1011</v>
      </c>
      <c r="B1017" t="str">
        <f>"00334629"</f>
        <v>00334629</v>
      </c>
      <c r="C1017" t="s">
        <v>10</v>
      </c>
    </row>
    <row r="1018" spans="1:3" ht="15">
      <c r="A1018">
        <v>1012</v>
      </c>
      <c r="B1018" t="str">
        <f>"00381835"</f>
        <v>00381835</v>
      </c>
      <c r="C1018" t="s">
        <v>10</v>
      </c>
    </row>
    <row r="1019" spans="1:3" ht="15">
      <c r="A1019">
        <v>1013</v>
      </c>
      <c r="B1019" t="str">
        <f>"00261297"</f>
        <v>00261297</v>
      </c>
      <c r="C1019" t="s">
        <v>7</v>
      </c>
    </row>
    <row r="1020" spans="1:3" ht="15">
      <c r="A1020">
        <v>1014</v>
      </c>
      <c r="B1020" t="str">
        <f>"00024506"</f>
        <v>00024506</v>
      </c>
      <c r="C1020" t="s">
        <v>10</v>
      </c>
    </row>
    <row r="1021" spans="1:3" ht="15">
      <c r="A1021">
        <v>1015</v>
      </c>
      <c r="B1021" t="str">
        <f>"00379036"</f>
        <v>00379036</v>
      </c>
      <c r="C1021" t="s">
        <v>10</v>
      </c>
    </row>
    <row r="1022" spans="1:3" ht="15">
      <c r="A1022">
        <v>1016</v>
      </c>
      <c r="B1022" t="str">
        <f>"201511014382"</f>
        <v>201511014382</v>
      </c>
      <c r="C1022" t="s">
        <v>7</v>
      </c>
    </row>
    <row r="1023" spans="1:3" ht="15">
      <c r="A1023">
        <v>1017</v>
      </c>
      <c r="B1023" t="str">
        <f>"00379075"</f>
        <v>00379075</v>
      </c>
      <c r="C1023" t="s">
        <v>10</v>
      </c>
    </row>
    <row r="1024" spans="1:3" ht="15">
      <c r="A1024">
        <v>1018</v>
      </c>
      <c r="B1024" t="str">
        <f>"00369882"</f>
        <v>00369882</v>
      </c>
      <c r="C1024" t="s">
        <v>10</v>
      </c>
    </row>
    <row r="1025" spans="1:3" ht="15">
      <c r="A1025">
        <v>1019</v>
      </c>
      <c r="B1025" t="str">
        <f>"00297545"</f>
        <v>00297545</v>
      </c>
      <c r="C1025" t="s">
        <v>7</v>
      </c>
    </row>
    <row r="1026" spans="1:3" ht="15">
      <c r="A1026">
        <v>1020</v>
      </c>
      <c r="B1026" t="str">
        <f>"00375443"</f>
        <v>00375443</v>
      </c>
      <c r="C1026" t="s">
        <v>10</v>
      </c>
    </row>
    <row r="1027" spans="1:3" ht="15">
      <c r="A1027">
        <v>1021</v>
      </c>
      <c r="B1027" t="str">
        <f>"00290701"</f>
        <v>00290701</v>
      </c>
      <c r="C1027" t="s">
        <v>10</v>
      </c>
    </row>
    <row r="1028" spans="1:3" ht="15">
      <c r="A1028">
        <v>1022</v>
      </c>
      <c r="B1028" t="str">
        <f>"00358275"</f>
        <v>00358275</v>
      </c>
      <c r="C1028" t="s">
        <v>8</v>
      </c>
    </row>
    <row r="1029" spans="1:3" ht="15">
      <c r="A1029">
        <v>1023</v>
      </c>
      <c r="B1029" t="str">
        <f>"00369852"</f>
        <v>00369852</v>
      </c>
      <c r="C1029" t="s">
        <v>10</v>
      </c>
    </row>
    <row r="1030" spans="1:3" ht="15">
      <c r="A1030">
        <v>1024</v>
      </c>
      <c r="B1030" t="str">
        <f>"00243918"</f>
        <v>00243918</v>
      </c>
      <c r="C1030" t="s">
        <v>7</v>
      </c>
    </row>
    <row r="1031" spans="1:3" ht="15">
      <c r="A1031">
        <v>1025</v>
      </c>
      <c r="B1031" t="str">
        <f>"00382790"</f>
        <v>00382790</v>
      </c>
      <c r="C1031" t="s">
        <v>7</v>
      </c>
    </row>
    <row r="1032" spans="1:3" ht="15">
      <c r="A1032">
        <v>1026</v>
      </c>
      <c r="B1032" t="str">
        <f>"00372318"</f>
        <v>00372318</v>
      </c>
      <c r="C1032" t="s">
        <v>10</v>
      </c>
    </row>
    <row r="1033" spans="1:3" ht="15">
      <c r="A1033">
        <v>1027</v>
      </c>
      <c r="B1033" t="str">
        <f>"00385335"</f>
        <v>00385335</v>
      </c>
      <c r="C1033" t="s">
        <v>8</v>
      </c>
    </row>
    <row r="1034" spans="1:3" ht="15">
      <c r="A1034">
        <v>1028</v>
      </c>
      <c r="B1034" t="str">
        <f>"00384800"</f>
        <v>00384800</v>
      </c>
      <c r="C1034" t="s">
        <v>7</v>
      </c>
    </row>
    <row r="1035" spans="1:3" ht="15">
      <c r="A1035">
        <v>1029</v>
      </c>
      <c r="B1035" t="str">
        <f>"00361510"</f>
        <v>00361510</v>
      </c>
      <c r="C1035" t="s">
        <v>6</v>
      </c>
    </row>
    <row r="1036" spans="1:3" ht="15">
      <c r="A1036">
        <v>1030</v>
      </c>
      <c r="B1036" t="str">
        <f>"00286229"</f>
        <v>00286229</v>
      </c>
      <c r="C1036" t="s">
        <v>10</v>
      </c>
    </row>
    <row r="1037" spans="1:3" ht="15">
      <c r="A1037">
        <v>1031</v>
      </c>
      <c r="B1037" t="str">
        <f>"00221879"</f>
        <v>00221879</v>
      </c>
      <c r="C1037" t="s">
        <v>10</v>
      </c>
    </row>
    <row r="1038" spans="1:3" ht="15">
      <c r="A1038">
        <v>1032</v>
      </c>
      <c r="B1038" t="str">
        <f>"00355844"</f>
        <v>00355844</v>
      </c>
      <c r="C1038" t="s">
        <v>7</v>
      </c>
    </row>
    <row r="1039" spans="1:3" ht="15">
      <c r="A1039">
        <v>1033</v>
      </c>
      <c r="B1039" t="str">
        <f>"00386366"</f>
        <v>00386366</v>
      </c>
      <c r="C1039" t="s">
        <v>10</v>
      </c>
    </row>
    <row r="1040" spans="1:3" ht="15">
      <c r="A1040">
        <v>1034</v>
      </c>
      <c r="B1040" t="str">
        <f>"00297316"</f>
        <v>00297316</v>
      </c>
      <c r="C1040" t="s">
        <v>9</v>
      </c>
    </row>
    <row r="1041" spans="1:3" ht="15">
      <c r="A1041">
        <v>1035</v>
      </c>
      <c r="B1041" t="str">
        <f>"00353650"</f>
        <v>00353650</v>
      </c>
      <c r="C1041" t="s">
        <v>10</v>
      </c>
    </row>
    <row r="1042" spans="1:3" ht="15">
      <c r="A1042">
        <v>1036</v>
      </c>
      <c r="B1042" t="str">
        <f>"00285152"</f>
        <v>00285152</v>
      </c>
      <c r="C1042" t="s">
        <v>10</v>
      </c>
    </row>
    <row r="1043" spans="1:3" ht="15">
      <c r="A1043">
        <v>1037</v>
      </c>
      <c r="B1043" t="str">
        <f>"00268878"</f>
        <v>00268878</v>
      </c>
      <c r="C1043" t="s">
        <v>10</v>
      </c>
    </row>
    <row r="1044" spans="1:3" ht="15">
      <c r="A1044">
        <v>1038</v>
      </c>
      <c r="B1044" t="str">
        <f>"200907000505"</f>
        <v>200907000505</v>
      </c>
      <c r="C1044" t="s">
        <v>7</v>
      </c>
    </row>
    <row r="1045" spans="1:3" ht="15">
      <c r="A1045">
        <v>1039</v>
      </c>
      <c r="B1045" t="str">
        <f>"00400068"</f>
        <v>00400068</v>
      </c>
      <c r="C1045" t="s">
        <v>10</v>
      </c>
    </row>
    <row r="1046" spans="1:3" ht="15">
      <c r="A1046">
        <v>1040</v>
      </c>
      <c r="B1046" t="str">
        <f>"00347499"</f>
        <v>00347499</v>
      </c>
      <c r="C1046" t="s">
        <v>10</v>
      </c>
    </row>
    <row r="1047" spans="1:3" ht="15">
      <c r="A1047">
        <v>1041</v>
      </c>
      <c r="B1047" t="str">
        <f>"00358742"</f>
        <v>00358742</v>
      </c>
      <c r="C1047" t="s">
        <v>7</v>
      </c>
    </row>
    <row r="1048" spans="1:3" ht="15">
      <c r="A1048">
        <v>1042</v>
      </c>
      <c r="B1048" t="str">
        <f>"00358790"</f>
        <v>00358790</v>
      </c>
      <c r="C1048" t="s">
        <v>7</v>
      </c>
    </row>
    <row r="1049" spans="1:3" ht="15">
      <c r="A1049">
        <v>1043</v>
      </c>
      <c r="B1049" t="str">
        <f>"00393529"</f>
        <v>00393529</v>
      </c>
      <c r="C1049" t="s">
        <v>7</v>
      </c>
    </row>
    <row r="1050" spans="1:3" ht="15">
      <c r="A1050">
        <v>1044</v>
      </c>
      <c r="B1050" t="str">
        <f>"00247001"</f>
        <v>00247001</v>
      </c>
      <c r="C1050" t="s">
        <v>7</v>
      </c>
    </row>
    <row r="1051" spans="1:3" ht="15">
      <c r="A1051">
        <v>1045</v>
      </c>
      <c r="B1051" t="str">
        <f>"00385498"</f>
        <v>00385498</v>
      </c>
      <c r="C1051" t="s">
        <v>10</v>
      </c>
    </row>
    <row r="1052" spans="1:3" ht="15">
      <c r="A1052">
        <v>1046</v>
      </c>
      <c r="B1052" t="str">
        <f>"00383382"</f>
        <v>00383382</v>
      </c>
      <c r="C1052" t="s">
        <v>7</v>
      </c>
    </row>
    <row r="1053" spans="1:3" ht="15">
      <c r="A1053">
        <v>1047</v>
      </c>
      <c r="B1053" t="str">
        <f>"00360150"</f>
        <v>00360150</v>
      </c>
      <c r="C1053" t="s">
        <v>7</v>
      </c>
    </row>
    <row r="1054" spans="1:3" ht="15">
      <c r="A1054">
        <v>1048</v>
      </c>
      <c r="B1054" t="str">
        <f>"00390304"</f>
        <v>00390304</v>
      </c>
      <c r="C1054" t="s">
        <v>7</v>
      </c>
    </row>
    <row r="1055" spans="1:3" ht="15">
      <c r="A1055">
        <v>1049</v>
      </c>
      <c r="B1055" t="str">
        <f>"00086976"</f>
        <v>00086976</v>
      </c>
      <c r="C1055" t="s">
        <v>7</v>
      </c>
    </row>
    <row r="1056" spans="1:3" ht="15">
      <c r="A1056">
        <v>1050</v>
      </c>
      <c r="B1056" t="str">
        <f>"00357405"</f>
        <v>00357405</v>
      </c>
      <c r="C1056" t="s">
        <v>8</v>
      </c>
    </row>
    <row r="1057" spans="1:3" ht="15">
      <c r="A1057">
        <v>1051</v>
      </c>
      <c r="B1057" t="str">
        <f>"00357796"</f>
        <v>00357796</v>
      </c>
      <c r="C1057" t="s">
        <v>10</v>
      </c>
    </row>
    <row r="1058" spans="1:3" ht="15">
      <c r="A1058">
        <v>1052</v>
      </c>
      <c r="B1058" t="str">
        <f>"00371137"</f>
        <v>00371137</v>
      </c>
      <c r="C1058" t="s">
        <v>8</v>
      </c>
    </row>
    <row r="1059" spans="1:3" ht="15">
      <c r="A1059">
        <v>1053</v>
      </c>
      <c r="B1059" t="str">
        <f>"00251472"</f>
        <v>00251472</v>
      </c>
      <c r="C1059" t="s">
        <v>10</v>
      </c>
    </row>
    <row r="1060" spans="1:3" ht="15">
      <c r="A1060">
        <v>1054</v>
      </c>
      <c r="B1060" t="str">
        <f>"00345088"</f>
        <v>00345088</v>
      </c>
      <c r="C1060" t="s">
        <v>7</v>
      </c>
    </row>
    <row r="1061" spans="1:3" ht="15">
      <c r="A1061">
        <v>1055</v>
      </c>
      <c r="B1061" t="str">
        <f>"00353111"</f>
        <v>00353111</v>
      </c>
      <c r="C1061" t="s">
        <v>7</v>
      </c>
    </row>
    <row r="1062" spans="1:3" ht="15">
      <c r="A1062">
        <v>1056</v>
      </c>
      <c r="B1062" t="str">
        <f>"00348368"</f>
        <v>00348368</v>
      </c>
      <c r="C1062" t="s">
        <v>7</v>
      </c>
    </row>
    <row r="1063" spans="1:3" ht="15">
      <c r="A1063">
        <v>1057</v>
      </c>
      <c r="B1063" t="str">
        <f>"00361830"</f>
        <v>00361830</v>
      </c>
      <c r="C1063" t="s">
        <v>10</v>
      </c>
    </row>
    <row r="1064" spans="1:3" ht="15">
      <c r="A1064">
        <v>1058</v>
      </c>
      <c r="B1064" t="str">
        <f>"00296389"</f>
        <v>00296389</v>
      </c>
      <c r="C1064" t="s">
        <v>10</v>
      </c>
    </row>
    <row r="1065" spans="1:3" ht="15">
      <c r="A1065">
        <v>1059</v>
      </c>
      <c r="B1065" t="str">
        <f>"00342867"</f>
        <v>00342867</v>
      </c>
      <c r="C1065" t="s">
        <v>10</v>
      </c>
    </row>
    <row r="1066" spans="1:3" ht="15">
      <c r="A1066">
        <v>1060</v>
      </c>
      <c r="B1066" t="str">
        <f>"00402138"</f>
        <v>00402138</v>
      </c>
      <c r="C1066" t="s">
        <v>10</v>
      </c>
    </row>
    <row r="1067" spans="1:3" ht="15">
      <c r="A1067">
        <v>1061</v>
      </c>
      <c r="B1067" t="str">
        <f>"00390723"</f>
        <v>00390723</v>
      </c>
      <c r="C1067" t="s">
        <v>7</v>
      </c>
    </row>
    <row r="1068" spans="1:3" ht="15">
      <c r="A1068">
        <v>1062</v>
      </c>
      <c r="B1068" t="str">
        <f>"00369182"</f>
        <v>00369182</v>
      </c>
      <c r="C1068" t="s">
        <v>10</v>
      </c>
    </row>
    <row r="1069" spans="1:3" ht="15">
      <c r="A1069">
        <v>1063</v>
      </c>
      <c r="B1069" t="str">
        <f>"00350394"</f>
        <v>00350394</v>
      </c>
      <c r="C1069" t="s">
        <v>10</v>
      </c>
    </row>
    <row r="1070" spans="1:3" ht="15">
      <c r="A1070">
        <v>1064</v>
      </c>
      <c r="B1070" t="str">
        <f>"00371310"</f>
        <v>00371310</v>
      </c>
      <c r="C1070" t="s">
        <v>10</v>
      </c>
    </row>
    <row r="1071" spans="1:3" ht="15">
      <c r="A1071">
        <v>1065</v>
      </c>
      <c r="B1071" t="str">
        <f>"00313433"</f>
        <v>00313433</v>
      </c>
      <c r="C1071" t="s">
        <v>8</v>
      </c>
    </row>
    <row r="1072" spans="1:3" ht="15">
      <c r="A1072">
        <v>1066</v>
      </c>
      <c r="B1072" t="str">
        <f>"201511043094"</f>
        <v>201511043094</v>
      </c>
      <c r="C1072" t="s">
        <v>7</v>
      </c>
    </row>
    <row r="1073" spans="1:3" ht="15">
      <c r="A1073">
        <v>1067</v>
      </c>
      <c r="B1073" t="str">
        <f>"00289340"</f>
        <v>00289340</v>
      </c>
      <c r="C1073" t="s">
        <v>7</v>
      </c>
    </row>
    <row r="1074" spans="1:3" ht="15">
      <c r="A1074">
        <v>1068</v>
      </c>
      <c r="B1074" t="str">
        <f>"00388243"</f>
        <v>00388243</v>
      </c>
      <c r="C1074" t="s">
        <v>10</v>
      </c>
    </row>
    <row r="1075" spans="1:3" ht="15">
      <c r="A1075">
        <v>1069</v>
      </c>
      <c r="B1075" t="str">
        <f>"00370096"</f>
        <v>00370096</v>
      </c>
      <c r="C1075" t="s">
        <v>10</v>
      </c>
    </row>
    <row r="1076" spans="1:3" ht="15">
      <c r="A1076">
        <v>1070</v>
      </c>
      <c r="B1076" t="str">
        <f>"00372689"</f>
        <v>00372689</v>
      </c>
      <c r="C1076" t="s">
        <v>10</v>
      </c>
    </row>
    <row r="1077" spans="1:3" ht="15">
      <c r="A1077">
        <v>1071</v>
      </c>
      <c r="B1077" t="str">
        <f>"00355090"</f>
        <v>00355090</v>
      </c>
      <c r="C1077" t="s">
        <v>10</v>
      </c>
    </row>
    <row r="1078" spans="1:3" ht="15">
      <c r="A1078">
        <v>1072</v>
      </c>
      <c r="B1078" t="str">
        <f>"00398232"</f>
        <v>00398232</v>
      </c>
      <c r="C1078" t="s">
        <v>7</v>
      </c>
    </row>
    <row r="1079" spans="1:3" ht="15">
      <c r="A1079">
        <v>1073</v>
      </c>
      <c r="B1079" t="str">
        <f>"00383073"</f>
        <v>00383073</v>
      </c>
      <c r="C1079" t="s">
        <v>7</v>
      </c>
    </row>
    <row r="1080" spans="1:3" ht="15">
      <c r="A1080">
        <v>1074</v>
      </c>
      <c r="B1080" t="str">
        <f>"201410007422"</f>
        <v>201410007422</v>
      </c>
      <c r="C1080" t="s">
        <v>7</v>
      </c>
    </row>
    <row r="1081" spans="1:3" ht="15">
      <c r="A1081">
        <v>1075</v>
      </c>
      <c r="B1081" t="str">
        <f>"00362300"</f>
        <v>00362300</v>
      </c>
      <c r="C1081" t="s">
        <v>7</v>
      </c>
    </row>
    <row r="1082" spans="1:3" ht="15">
      <c r="A1082">
        <v>1076</v>
      </c>
      <c r="B1082" t="str">
        <f>"00372656"</f>
        <v>00372656</v>
      </c>
      <c r="C1082" t="s">
        <v>7</v>
      </c>
    </row>
    <row r="1083" spans="1:3" ht="15">
      <c r="A1083">
        <v>1077</v>
      </c>
      <c r="B1083" t="str">
        <f>"00277766"</f>
        <v>00277766</v>
      </c>
      <c r="C1083" t="s">
        <v>10</v>
      </c>
    </row>
    <row r="1084" spans="1:3" ht="15">
      <c r="A1084">
        <v>1078</v>
      </c>
      <c r="B1084" t="str">
        <f>"00027672"</f>
        <v>00027672</v>
      </c>
      <c r="C1084" t="s">
        <v>7</v>
      </c>
    </row>
    <row r="1085" spans="1:3" ht="15">
      <c r="A1085">
        <v>1079</v>
      </c>
      <c r="B1085" t="str">
        <f>"00042013"</f>
        <v>00042013</v>
      </c>
      <c r="C1085" t="s">
        <v>7</v>
      </c>
    </row>
    <row r="1086" spans="1:3" ht="15">
      <c r="A1086">
        <v>1080</v>
      </c>
      <c r="B1086" t="str">
        <f>"200807000185"</f>
        <v>200807000185</v>
      </c>
      <c r="C1086" t="s">
        <v>7</v>
      </c>
    </row>
    <row r="1087" spans="1:3" ht="15">
      <c r="A1087">
        <v>1081</v>
      </c>
      <c r="B1087" t="str">
        <f>"00356358"</f>
        <v>00356358</v>
      </c>
      <c r="C1087" t="s">
        <v>10</v>
      </c>
    </row>
    <row r="1088" spans="1:3" ht="15">
      <c r="A1088">
        <v>1082</v>
      </c>
      <c r="B1088" t="str">
        <f>"00355864"</f>
        <v>00355864</v>
      </c>
      <c r="C1088" t="s">
        <v>10</v>
      </c>
    </row>
    <row r="1089" spans="1:3" ht="15">
      <c r="A1089">
        <v>1083</v>
      </c>
      <c r="B1089" t="str">
        <f>"00353003"</f>
        <v>00353003</v>
      </c>
      <c r="C1089" t="s">
        <v>9</v>
      </c>
    </row>
    <row r="1090" spans="1:3" ht="15">
      <c r="A1090">
        <v>1084</v>
      </c>
      <c r="B1090" t="str">
        <f>"00256303"</f>
        <v>00256303</v>
      </c>
      <c r="C1090" t="s">
        <v>10</v>
      </c>
    </row>
    <row r="1091" spans="1:3" ht="15">
      <c r="A1091">
        <v>1085</v>
      </c>
      <c r="B1091" t="str">
        <f>"00353356"</f>
        <v>00353356</v>
      </c>
      <c r="C1091" t="s">
        <v>8</v>
      </c>
    </row>
    <row r="1092" spans="1:3" ht="15">
      <c r="A1092">
        <v>1086</v>
      </c>
      <c r="B1092" t="str">
        <f>"00307710"</f>
        <v>00307710</v>
      </c>
      <c r="C1092" t="s">
        <v>7</v>
      </c>
    </row>
    <row r="1093" spans="1:3" ht="15">
      <c r="A1093">
        <v>1087</v>
      </c>
      <c r="B1093" t="str">
        <f>"00371932"</f>
        <v>00371932</v>
      </c>
      <c r="C1093" t="s">
        <v>10</v>
      </c>
    </row>
    <row r="1094" spans="1:3" ht="15">
      <c r="A1094">
        <v>1088</v>
      </c>
      <c r="B1094" t="str">
        <f>"00368421"</f>
        <v>00368421</v>
      </c>
      <c r="C1094" t="s">
        <v>8</v>
      </c>
    </row>
    <row r="1095" spans="1:3" ht="15">
      <c r="A1095">
        <v>1089</v>
      </c>
      <c r="B1095" t="str">
        <f>"00353373"</f>
        <v>00353373</v>
      </c>
      <c r="C1095" t="s">
        <v>8</v>
      </c>
    </row>
    <row r="1096" spans="1:3" ht="15">
      <c r="A1096">
        <v>1090</v>
      </c>
      <c r="B1096" t="str">
        <f>"00276147"</f>
        <v>00276147</v>
      </c>
      <c r="C1096" t="s">
        <v>10</v>
      </c>
    </row>
    <row r="1097" spans="1:3" ht="15">
      <c r="A1097">
        <v>1091</v>
      </c>
      <c r="B1097" t="str">
        <f>"00372554"</f>
        <v>00372554</v>
      </c>
      <c r="C1097" t="s">
        <v>10</v>
      </c>
    </row>
    <row r="1098" spans="1:3" ht="15">
      <c r="A1098">
        <v>1092</v>
      </c>
      <c r="B1098" t="str">
        <f>"201511019857"</f>
        <v>201511019857</v>
      </c>
      <c r="C1098" t="s">
        <v>7</v>
      </c>
    </row>
    <row r="1099" spans="1:3" ht="15">
      <c r="A1099">
        <v>1093</v>
      </c>
      <c r="B1099" t="str">
        <f>"00342729"</f>
        <v>00342729</v>
      </c>
      <c r="C1099" t="s">
        <v>10</v>
      </c>
    </row>
    <row r="1100" spans="1:3" ht="15">
      <c r="A1100">
        <v>1094</v>
      </c>
      <c r="B1100" t="str">
        <f>"00342460"</f>
        <v>00342460</v>
      </c>
      <c r="C1100" t="s">
        <v>8</v>
      </c>
    </row>
    <row r="1101" spans="1:3" ht="15">
      <c r="A1101">
        <v>1095</v>
      </c>
      <c r="B1101" t="str">
        <f>"00367244"</f>
        <v>00367244</v>
      </c>
      <c r="C1101" t="s">
        <v>7</v>
      </c>
    </row>
    <row r="1102" spans="1:3" ht="15">
      <c r="A1102">
        <v>1096</v>
      </c>
      <c r="B1102" t="str">
        <f>"00358702"</f>
        <v>00358702</v>
      </c>
      <c r="C1102" t="s">
        <v>10</v>
      </c>
    </row>
    <row r="1103" spans="1:3" ht="15">
      <c r="A1103">
        <v>1097</v>
      </c>
      <c r="B1103" t="str">
        <f>"00347509"</f>
        <v>00347509</v>
      </c>
      <c r="C1103" t="s">
        <v>10</v>
      </c>
    </row>
    <row r="1104" spans="1:3" ht="15">
      <c r="A1104">
        <v>1098</v>
      </c>
      <c r="B1104" t="str">
        <f>"00257112"</f>
        <v>00257112</v>
      </c>
      <c r="C1104" t="s">
        <v>10</v>
      </c>
    </row>
    <row r="1105" spans="1:3" ht="15">
      <c r="A1105">
        <v>1099</v>
      </c>
      <c r="B1105" t="str">
        <f>"00385696"</f>
        <v>00385696</v>
      </c>
      <c r="C1105" t="s">
        <v>10</v>
      </c>
    </row>
    <row r="1106" spans="1:3" ht="15">
      <c r="A1106">
        <v>1100</v>
      </c>
      <c r="B1106" t="str">
        <f>"00372674"</f>
        <v>00372674</v>
      </c>
      <c r="C1106" t="s">
        <v>10</v>
      </c>
    </row>
    <row r="1107" spans="1:3" ht="15">
      <c r="A1107">
        <v>1101</v>
      </c>
      <c r="B1107" t="str">
        <f>"00212250"</f>
        <v>00212250</v>
      </c>
      <c r="C1107" t="s">
        <v>10</v>
      </c>
    </row>
    <row r="1108" spans="1:3" ht="15">
      <c r="A1108">
        <v>1102</v>
      </c>
      <c r="B1108" t="str">
        <f>"00256651"</f>
        <v>00256651</v>
      </c>
      <c r="C1108" t="s">
        <v>7</v>
      </c>
    </row>
    <row r="1109" spans="1:3" ht="15">
      <c r="A1109">
        <v>1103</v>
      </c>
      <c r="B1109" t="str">
        <f>"00359501"</f>
        <v>00359501</v>
      </c>
      <c r="C1109" t="s">
        <v>10</v>
      </c>
    </row>
    <row r="1110" spans="1:3" ht="15">
      <c r="A1110">
        <v>1104</v>
      </c>
      <c r="B1110" t="str">
        <f>"00382508"</f>
        <v>00382508</v>
      </c>
      <c r="C1110" t="s">
        <v>7</v>
      </c>
    </row>
    <row r="1111" spans="1:3" ht="15">
      <c r="A1111">
        <v>1105</v>
      </c>
      <c r="B1111" t="str">
        <f>"00372432"</f>
        <v>00372432</v>
      </c>
      <c r="C1111" t="s">
        <v>7</v>
      </c>
    </row>
    <row r="1112" spans="1:3" ht="15">
      <c r="A1112">
        <v>1106</v>
      </c>
      <c r="B1112" t="str">
        <f>"00350054"</f>
        <v>00350054</v>
      </c>
      <c r="C1112" t="s">
        <v>8</v>
      </c>
    </row>
    <row r="1113" spans="1:3" ht="15">
      <c r="A1113">
        <v>1107</v>
      </c>
      <c r="B1113" t="str">
        <f>"00371077"</f>
        <v>00371077</v>
      </c>
      <c r="C1113" t="s">
        <v>10</v>
      </c>
    </row>
    <row r="1114" spans="1:3" ht="15">
      <c r="A1114">
        <v>1108</v>
      </c>
      <c r="B1114" t="str">
        <f>"00239409"</f>
        <v>00239409</v>
      </c>
      <c r="C1114" t="s">
        <v>10</v>
      </c>
    </row>
    <row r="1115" spans="1:3" ht="15">
      <c r="A1115">
        <v>1109</v>
      </c>
      <c r="B1115" t="str">
        <f>"00332037"</f>
        <v>00332037</v>
      </c>
      <c r="C1115" t="s">
        <v>7</v>
      </c>
    </row>
    <row r="1116" spans="1:3" ht="15">
      <c r="A1116">
        <v>1110</v>
      </c>
      <c r="B1116" t="str">
        <f>"00379591"</f>
        <v>00379591</v>
      </c>
      <c r="C1116" t="s">
        <v>8</v>
      </c>
    </row>
    <row r="1117" spans="1:3" ht="15">
      <c r="A1117">
        <v>1111</v>
      </c>
      <c r="B1117" t="str">
        <f>"00294538"</f>
        <v>00294538</v>
      </c>
      <c r="C1117" t="s">
        <v>10</v>
      </c>
    </row>
    <row r="1118" spans="1:3" ht="15">
      <c r="A1118">
        <v>1112</v>
      </c>
      <c r="B1118" t="str">
        <f>"00272986"</f>
        <v>00272986</v>
      </c>
      <c r="C1118" t="s">
        <v>7</v>
      </c>
    </row>
    <row r="1119" spans="1:3" ht="15">
      <c r="A1119">
        <v>1113</v>
      </c>
      <c r="B1119" t="str">
        <f>"00207616"</f>
        <v>00207616</v>
      </c>
      <c r="C1119" t="s">
        <v>7</v>
      </c>
    </row>
    <row r="1120" spans="1:3" ht="15">
      <c r="A1120">
        <v>1114</v>
      </c>
      <c r="B1120" t="str">
        <f>"00363252"</f>
        <v>00363252</v>
      </c>
      <c r="C1120" t="s">
        <v>8</v>
      </c>
    </row>
    <row r="1121" spans="1:3" ht="15">
      <c r="A1121">
        <v>1115</v>
      </c>
      <c r="B1121" t="str">
        <f>"00374740"</f>
        <v>00374740</v>
      </c>
      <c r="C1121" t="s">
        <v>7</v>
      </c>
    </row>
    <row r="1122" spans="1:3" ht="15">
      <c r="A1122">
        <v>1116</v>
      </c>
      <c r="B1122" t="str">
        <f>"00417142"</f>
        <v>00417142</v>
      </c>
      <c r="C1122" t="s">
        <v>7</v>
      </c>
    </row>
    <row r="1123" spans="1:3" ht="15">
      <c r="A1123">
        <v>1117</v>
      </c>
      <c r="B1123" t="str">
        <f>"00399391"</f>
        <v>00399391</v>
      </c>
      <c r="C1123" t="s">
        <v>10</v>
      </c>
    </row>
    <row r="1124" spans="1:3" ht="15">
      <c r="A1124">
        <v>1118</v>
      </c>
      <c r="B1124" t="str">
        <f>"00398151"</f>
        <v>00398151</v>
      </c>
      <c r="C1124" t="s">
        <v>10</v>
      </c>
    </row>
    <row r="1125" spans="1:3" ht="15">
      <c r="A1125">
        <v>1119</v>
      </c>
      <c r="B1125" t="str">
        <f>"00251179"</f>
        <v>00251179</v>
      </c>
      <c r="C1125" t="s">
        <v>10</v>
      </c>
    </row>
    <row r="1126" spans="1:3" ht="15">
      <c r="A1126">
        <v>1120</v>
      </c>
      <c r="B1126" t="str">
        <f>"00271868"</f>
        <v>00271868</v>
      </c>
      <c r="C1126" t="s">
        <v>7</v>
      </c>
    </row>
    <row r="1127" spans="1:3" ht="15">
      <c r="A1127">
        <v>1121</v>
      </c>
      <c r="B1127" t="str">
        <f>"00401665"</f>
        <v>00401665</v>
      </c>
      <c r="C1127" t="s">
        <v>8</v>
      </c>
    </row>
    <row r="1128" spans="1:3" ht="15">
      <c r="A1128">
        <v>1122</v>
      </c>
      <c r="B1128" t="str">
        <f>"00390606"</f>
        <v>00390606</v>
      </c>
      <c r="C1128" t="s">
        <v>10</v>
      </c>
    </row>
    <row r="1129" spans="1:3" ht="15">
      <c r="A1129">
        <v>1123</v>
      </c>
      <c r="B1129" t="str">
        <f>"00285165"</f>
        <v>00285165</v>
      </c>
      <c r="C1129" t="s">
        <v>7</v>
      </c>
    </row>
    <row r="1130" spans="1:3" ht="15">
      <c r="A1130">
        <v>1124</v>
      </c>
      <c r="B1130" t="str">
        <f>"00377670"</f>
        <v>00377670</v>
      </c>
      <c r="C1130" t="s">
        <v>10</v>
      </c>
    </row>
    <row r="1131" spans="1:3" ht="15">
      <c r="A1131">
        <v>1125</v>
      </c>
      <c r="B1131" t="str">
        <f>"00248483"</f>
        <v>00248483</v>
      </c>
      <c r="C1131" t="s">
        <v>10</v>
      </c>
    </row>
    <row r="1132" spans="1:3" ht="15">
      <c r="A1132">
        <v>1126</v>
      </c>
      <c r="B1132" t="str">
        <f>"00380341"</f>
        <v>00380341</v>
      </c>
      <c r="C1132" t="s">
        <v>7</v>
      </c>
    </row>
    <row r="1133" spans="1:3" ht="15">
      <c r="A1133">
        <v>1127</v>
      </c>
      <c r="B1133" t="str">
        <f>"00359791"</f>
        <v>00359791</v>
      </c>
      <c r="C1133" t="s">
        <v>7</v>
      </c>
    </row>
    <row r="1134" spans="1:3" ht="15">
      <c r="A1134">
        <v>1128</v>
      </c>
      <c r="B1134" t="str">
        <f>"00324009"</f>
        <v>00324009</v>
      </c>
      <c r="C1134" t="s">
        <v>7</v>
      </c>
    </row>
    <row r="1135" spans="1:3" ht="15">
      <c r="A1135">
        <v>1129</v>
      </c>
      <c r="B1135" t="str">
        <f>"00356996"</f>
        <v>00356996</v>
      </c>
      <c r="C1135" t="s">
        <v>7</v>
      </c>
    </row>
    <row r="1136" spans="1:3" ht="15">
      <c r="A1136">
        <v>1130</v>
      </c>
      <c r="B1136" t="str">
        <f>"00350244"</f>
        <v>00350244</v>
      </c>
      <c r="C1136" t="s">
        <v>10</v>
      </c>
    </row>
    <row r="1137" spans="1:3" ht="15">
      <c r="A1137">
        <v>1131</v>
      </c>
      <c r="B1137" t="str">
        <f>"00250822"</f>
        <v>00250822</v>
      </c>
      <c r="C1137" t="s">
        <v>10</v>
      </c>
    </row>
    <row r="1138" spans="1:3" ht="15">
      <c r="A1138">
        <v>1132</v>
      </c>
      <c r="B1138" t="str">
        <f>"00348639"</f>
        <v>00348639</v>
      </c>
      <c r="C1138" t="s">
        <v>7</v>
      </c>
    </row>
    <row r="1139" spans="1:3" ht="15">
      <c r="A1139">
        <v>1133</v>
      </c>
      <c r="B1139" t="str">
        <f>"00350611"</f>
        <v>00350611</v>
      </c>
      <c r="C1139" t="s">
        <v>7</v>
      </c>
    </row>
    <row r="1140" spans="1:3" ht="15">
      <c r="A1140">
        <v>1134</v>
      </c>
      <c r="B1140" t="str">
        <f>"00364832"</f>
        <v>00364832</v>
      </c>
      <c r="C1140" t="s">
        <v>7</v>
      </c>
    </row>
    <row r="1141" spans="1:3" ht="15">
      <c r="A1141">
        <v>1135</v>
      </c>
      <c r="B1141" t="str">
        <f>"00312932"</f>
        <v>00312932</v>
      </c>
      <c r="C1141" t="s">
        <v>8</v>
      </c>
    </row>
    <row r="1142" spans="1:3" ht="15">
      <c r="A1142">
        <v>1136</v>
      </c>
      <c r="B1142" t="str">
        <f>"00343106"</f>
        <v>00343106</v>
      </c>
      <c r="C1142" t="s">
        <v>7</v>
      </c>
    </row>
    <row r="1143" spans="1:3" ht="15">
      <c r="A1143">
        <v>1137</v>
      </c>
      <c r="B1143" t="str">
        <f>"00374362"</f>
        <v>00374362</v>
      </c>
      <c r="C1143" t="s">
        <v>7</v>
      </c>
    </row>
    <row r="1144" spans="1:3" ht="15">
      <c r="A1144">
        <v>1138</v>
      </c>
      <c r="B1144" t="str">
        <f>"00356232"</f>
        <v>00356232</v>
      </c>
      <c r="C1144" t="s">
        <v>6</v>
      </c>
    </row>
    <row r="1145" spans="1:3" ht="15">
      <c r="A1145">
        <v>1139</v>
      </c>
      <c r="B1145" t="str">
        <f>"00362213"</f>
        <v>00362213</v>
      </c>
      <c r="C1145" t="s">
        <v>8</v>
      </c>
    </row>
    <row r="1146" spans="1:3" ht="15">
      <c r="A1146">
        <v>1140</v>
      </c>
      <c r="B1146" t="str">
        <f>"00362401"</f>
        <v>00362401</v>
      </c>
      <c r="C1146" t="s">
        <v>10</v>
      </c>
    </row>
    <row r="1147" spans="1:3" ht="15">
      <c r="A1147">
        <v>1141</v>
      </c>
      <c r="B1147" t="str">
        <f>"00166957"</f>
        <v>00166957</v>
      </c>
      <c r="C1147" t="s">
        <v>7</v>
      </c>
    </row>
    <row r="1148" spans="1:3" ht="15">
      <c r="A1148">
        <v>1142</v>
      </c>
      <c r="B1148" t="str">
        <f>"00367408"</f>
        <v>00367408</v>
      </c>
      <c r="C1148" t="s">
        <v>7</v>
      </c>
    </row>
    <row r="1149" spans="1:3" ht="15">
      <c r="A1149">
        <v>1143</v>
      </c>
      <c r="B1149" t="str">
        <f>"00356990"</f>
        <v>00356990</v>
      </c>
      <c r="C1149" t="s">
        <v>10</v>
      </c>
    </row>
    <row r="1150" spans="1:3" ht="15">
      <c r="A1150">
        <v>1144</v>
      </c>
      <c r="B1150" t="str">
        <f>"00366971"</f>
        <v>00366971</v>
      </c>
      <c r="C1150" t="s">
        <v>10</v>
      </c>
    </row>
    <row r="1151" spans="1:3" ht="15">
      <c r="A1151">
        <v>1145</v>
      </c>
      <c r="B1151" t="str">
        <f>"00264505"</f>
        <v>00264505</v>
      </c>
      <c r="C1151" t="s">
        <v>7</v>
      </c>
    </row>
    <row r="1152" spans="1:3" ht="15">
      <c r="A1152">
        <v>1146</v>
      </c>
      <c r="B1152" t="str">
        <f>"201511016060"</f>
        <v>201511016060</v>
      </c>
      <c r="C1152" t="s">
        <v>10</v>
      </c>
    </row>
    <row r="1153" spans="1:3" ht="15">
      <c r="A1153">
        <v>1147</v>
      </c>
      <c r="B1153" t="str">
        <f>"00400926"</f>
        <v>00400926</v>
      </c>
      <c r="C1153" t="s">
        <v>10</v>
      </c>
    </row>
    <row r="1154" spans="1:3" ht="15">
      <c r="A1154">
        <v>1148</v>
      </c>
      <c r="B1154" t="str">
        <f>"00247743"</f>
        <v>00247743</v>
      </c>
      <c r="C1154" t="s">
        <v>7</v>
      </c>
    </row>
    <row r="1155" spans="1:3" ht="15">
      <c r="A1155">
        <v>1149</v>
      </c>
      <c r="B1155" t="str">
        <f>"00373708"</f>
        <v>00373708</v>
      </c>
      <c r="C1155" t="s">
        <v>7</v>
      </c>
    </row>
    <row r="1156" spans="1:3" ht="15">
      <c r="A1156">
        <v>1150</v>
      </c>
      <c r="B1156" t="str">
        <f>"00274202"</f>
        <v>00274202</v>
      </c>
      <c r="C1156" t="s">
        <v>7</v>
      </c>
    </row>
    <row r="1157" spans="1:3" ht="15">
      <c r="A1157">
        <v>1151</v>
      </c>
      <c r="B1157" t="str">
        <f>"00274788"</f>
        <v>00274788</v>
      </c>
      <c r="C1157" t="s">
        <v>10</v>
      </c>
    </row>
    <row r="1158" spans="1:3" ht="15">
      <c r="A1158">
        <v>1152</v>
      </c>
      <c r="B1158" t="str">
        <f>"00352804"</f>
        <v>00352804</v>
      </c>
      <c r="C1158" t="s">
        <v>10</v>
      </c>
    </row>
    <row r="1159" spans="1:3" ht="15">
      <c r="A1159">
        <v>1153</v>
      </c>
      <c r="B1159" t="str">
        <f>"00291283"</f>
        <v>00291283</v>
      </c>
      <c r="C1159" t="s">
        <v>10</v>
      </c>
    </row>
    <row r="1160" spans="1:3" ht="15">
      <c r="A1160">
        <v>1154</v>
      </c>
      <c r="B1160" t="str">
        <f>"20160708642"</f>
        <v>20160708642</v>
      </c>
      <c r="C1160" t="s">
        <v>8</v>
      </c>
    </row>
    <row r="1161" spans="1:3" ht="15">
      <c r="A1161">
        <v>1155</v>
      </c>
      <c r="B1161" t="str">
        <f>"00380065"</f>
        <v>00380065</v>
      </c>
      <c r="C1161" t="s">
        <v>7</v>
      </c>
    </row>
    <row r="1162" spans="1:3" ht="15">
      <c r="A1162">
        <v>1156</v>
      </c>
      <c r="B1162" t="str">
        <f>"00257630"</f>
        <v>00257630</v>
      </c>
      <c r="C1162" t="s">
        <v>8</v>
      </c>
    </row>
    <row r="1163" spans="1:3" ht="15">
      <c r="A1163">
        <v>1157</v>
      </c>
      <c r="B1163" t="str">
        <f>"00397637"</f>
        <v>00397637</v>
      </c>
      <c r="C1163" t="s">
        <v>10</v>
      </c>
    </row>
    <row r="1164" spans="1:3" ht="15">
      <c r="A1164">
        <v>1158</v>
      </c>
      <c r="B1164" t="str">
        <f>"00349704"</f>
        <v>00349704</v>
      </c>
      <c r="C1164" t="s">
        <v>7</v>
      </c>
    </row>
    <row r="1165" spans="1:3" ht="15">
      <c r="A1165">
        <v>1159</v>
      </c>
      <c r="B1165" t="str">
        <f>"00348706"</f>
        <v>00348706</v>
      </c>
      <c r="C1165" t="s">
        <v>10</v>
      </c>
    </row>
    <row r="1166" spans="1:3" ht="15">
      <c r="A1166">
        <v>1160</v>
      </c>
      <c r="B1166" t="str">
        <f>"00372220"</f>
        <v>00372220</v>
      </c>
      <c r="C1166" t="s">
        <v>7</v>
      </c>
    </row>
    <row r="1167" spans="1:3" ht="15">
      <c r="A1167">
        <v>1161</v>
      </c>
      <c r="B1167" t="str">
        <f>"00282141"</f>
        <v>00282141</v>
      </c>
      <c r="C1167" t="s">
        <v>10</v>
      </c>
    </row>
    <row r="1168" spans="1:3" ht="15">
      <c r="A1168">
        <v>1162</v>
      </c>
      <c r="B1168" t="str">
        <f>"00361317"</f>
        <v>00361317</v>
      </c>
      <c r="C1168" t="s">
        <v>10</v>
      </c>
    </row>
    <row r="1169" spans="1:3" ht="15">
      <c r="A1169">
        <v>1163</v>
      </c>
      <c r="B1169" t="str">
        <f>"00366890"</f>
        <v>00366890</v>
      </c>
      <c r="C1169" t="s">
        <v>10</v>
      </c>
    </row>
    <row r="1170" spans="1:3" ht="15">
      <c r="A1170">
        <v>1164</v>
      </c>
      <c r="B1170" t="str">
        <f>"00375705"</f>
        <v>00375705</v>
      </c>
      <c r="C1170" t="s">
        <v>7</v>
      </c>
    </row>
    <row r="1171" spans="1:3" ht="15">
      <c r="A1171">
        <v>1165</v>
      </c>
      <c r="B1171" t="str">
        <f>"00373573"</f>
        <v>00373573</v>
      </c>
      <c r="C1171" t="s">
        <v>7</v>
      </c>
    </row>
    <row r="1172" spans="1:3" ht="15">
      <c r="A1172">
        <v>1166</v>
      </c>
      <c r="B1172" t="str">
        <f>"00260596"</f>
        <v>00260596</v>
      </c>
      <c r="C1172" t="s">
        <v>7</v>
      </c>
    </row>
    <row r="1173" spans="1:3" ht="15">
      <c r="A1173">
        <v>1167</v>
      </c>
      <c r="B1173" t="str">
        <f>"00379305"</f>
        <v>00379305</v>
      </c>
      <c r="C1173" t="s">
        <v>10</v>
      </c>
    </row>
    <row r="1174" spans="1:3" ht="15">
      <c r="A1174">
        <v>1168</v>
      </c>
      <c r="B1174" t="str">
        <f>"00387539"</f>
        <v>00387539</v>
      </c>
      <c r="C1174" t="s">
        <v>10</v>
      </c>
    </row>
    <row r="1175" spans="1:3" ht="15">
      <c r="A1175">
        <v>1169</v>
      </c>
      <c r="B1175" t="str">
        <f>"00380005"</f>
        <v>00380005</v>
      </c>
      <c r="C1175" t="s">
        <v>7</v>
      </c>
    </row>
    <row r="1176" spans="1:3" ht="15">
      <c r="A1176">
        <v>1170</v>
      </c>
      <c r="B1176" t="str">
        <f>"00380879"</f>
        <v>00380879</v>
      </c>
      <c r="C1176" t="s">
        <v>10</v>
      </c>
    </row>
    <row r="1177" spans="1:3" ht="15">
      <c r="A1177">
        <v>1171</v>
      </c>
      <c r="B1177" t="str">
        <f>"00368648"</f>
        <v>00368648</v>
      </c>
      <c r="C1177" t="s">
        <v>7</v>
      </c>
    </row>
    <row r="1178" spans="1:3" ht="15">
      <c r="A1178">
        <v>1172</v>
      </c>
      <c r="B1178" t="str">
        <f>"00286616"</f>
        <v>00286616</v>
      </c>
      <c r="C1178" t="s">
        <v>7</v>
      </c>
    </row>
    <row r="1179" spans="1:3" ht="15">
      <c r="A1179">
        <v>1173</v>
      </c>
      <c r="B1179" t="str">
        <f>"00275412"</f>
        <v>00275412</v>
      </c>
      <c r="C1179" t="s">
        <v>7</v>
      </c>
    </row>
    <row r="1180" spans="1:3" ht="15">
      <c r="A1180">
        <v>1174</v>
      </c>
      <c r="B1180" t="str">
        <f>"00374402"</f>
        <v>00374402</v>
      </c>
      <c r="C1180" t="s">
        <v>10</v>
      </c>
    </row>
    <row r="1181" spans="1:3" ht="15">
      <c r="A1181">
        <v>1175</v>
      </c>
      <c r="B1181" t="str">
        <f>"00298334"</f>
        <v>00298334</v>
      </c>
      <c r="C1181" t="s">
        <v>8</v>
      </c>
    </row>
    <row r="1182" spans="1:3" ht="15">
      <c r="A1182">
        <v>1176</v>
      </c>
      <c r="B1182" t="str">
        <f>"00367670"</f>
        <v>00367670</v>
      </c>
      <c r="C1182" t="s">
        <v>7</v>
      </c>
    </row>
    <row r="1183" spans="1:3" ht="15">
      <c r="A1183">
        <v>1177</v>
      </c>
      <c r="B1183" t="str">
        <f>"00385348"</f>
        <v>00385348</v>
      </c>
      <c r="C1183" t="s">
        <v>10</v>
      </c>
    </row>
    <row r="1184" spans="1:3" ht="15">
      <c r="A1184">
        <v>1178</v>
      </c>
      <c r="B1184" t="str">
        <f>"00382546"</f>
        <v>00382546</v>
      </c>
      <c r="C1184" t="s">
        <v>7</v>
      </c>
    </row>
    <row r="1185" spans="1:3" ht="15">
      <c r="A1185">
        <v>1179</v>
      </c>
      <c r="B1185" t="str">
        <f>"00382166"</f>
        <v>00382166</v>
      </c>
      <c r="C1185" t="s">
        <v>10</v>
      </c>
    </row>
    <row r="1186" spans="1:3" ht="15">
      <c r="A1186">
        <v>1180</v>
      </c>
      <c r="B1186" t="str">
        <f>"00368527"</f>
        <v>00368527</v>
      </c>
      <c r="C1186" t="s">
        <v>10</v>
      </c>
    </row>
    <row r="1187" spans="1:3" ht="15">
      <c r="A1187">
        <v>1181</v>
      </c>
      <c r="B1187" t="str">
        <f>"00148625"</f>
        <v>00148625</v>
      </c>
      <c r="C1187" t="s">
        <v>10</v>
      </c>
    </row>
    <row r="1188" spans="1:3" ht="15">
      <c r="A1188">
        <v>1182</v>
      </c>
      <c r="B1188" t="str">
        <f>"00377314"</f>
        <v>00377314</v>
      </c>
      <c r="C1188" t="s">
        <v>7</v>
      </c>
    </row>
    <row r="1189" spans="1:3" ht="15">
      <c r="A1189">
        <v>1183</v>
      </c>
      <c r="B1189" t="str">
        <f>"00343554"</f>
        <v>00343554</v>
      </c>
      <c r="C1189" t="s">
        <v>6</v>
      </c>
    </row>
    <row r="1190" spans="1:3" ht="15">
      <c r="A1190">
        <v>1184</v>
      </c>
      <c r="B1190" t="str">
        <f>"00396911"</f>
        <v>00396911</v>
      </c>
      <c r="C1190" t="s">
        <v>10</v>
      </c>
    </row>
    <row r="1191" spans="1:3" ht="15">
      <c r="A1191">
        <v>1185</v>
      </c>
      <c r="B1191" t="str">
        <f>"00367555"</f>
        <v>00367555</v>
      </c>
      <c r="C1191" t="s">
        <v>10</v>
      </c>
    </row>
    <row r="1192" spans="1:3" ht="15">
      <c r="A1192">
        <v>1186</v>
      </c>
      <c r="B1192" t="str">
        <f>"00405673"</f>
        <v>00405673</v>
      </c>
      <c r="C1192" t="s">
        <v>6</v>
      </c>
    </row>
    <row r="1193" spans="1:3" ht="15">
      <c r="A1193">
        <v>1187</v>
      </c>
      <c r="B1193" t="str">
        <f>"00271845"</f>
        <v>00271845</v>
      </c>
      <c r="C1193" t="s">
        <v>18</v>
      </c>
    </row>
    <row r="1194" spans="1:3" ht="15">
      <c r="A1194">
        <v>1188</v>
      </c>
      <c r="B1194" t="str">
        <f>"00367665"</f>
        <v>00367665</v>
      </c>
      <c r="C1194" t="s">
        <v>10</v>
      </c>
    </row>
    <row r="1195" spans="1:3" ht="15">
      <c r="A1195">
        <v>1189</v>
      </c>
      <c r="B1195" t="str">
        <f>"00377191"</f>
        <v>00377191</v>
      </c>
      <c r="C1195" t="s">
        <v>7</v>
      </c>
    </row>
    <row r="1196" spans="1:3" ht="15">
      <c r="A1196">
        <v>1190</v>
      </c>
      <c r="B1196" t="str">
        <f>"00348978"</f>
        <v>00348978</v>
      </c>
      <c r="C1196" t="s">
        <v>7</v>
      </c>
    </row>
    <row r="1197" spans="1:3" ht="15">
      <c r="A1197">
        <v>1191</v>
      </c>
      <c r="B1197" t="str">
        <f>"00356704"</f>
        <v>00356704</v>
      </c>
      <c r="C1197" t="s">
        <v>6</v>
      </c>
    </row>
    <row r="1198" spans="1:3" ht="15">
      <c r="A1198">
        <v>1192</v>
      </c>
      <c r="B1198" t="str">
        <f>"00353996"</f>
        <v>00353996</v>
      </c>
      <c r="C1198" t="s">
        <v>10</v>
      </c>
    </row>
    <row r="1199" spans="1:3" ht="15">
      <c r="A1199">
        <v>1193</v>
      </c>
      <c r="B1199" t="str">
        <f>"00368418"</f>
        <v>00368418</v>
      </c>
      <c r="C1199" t="s">
        <v>10</v>
      </c>
    </row>
    <row r="1200" spans="1:3" ht="15">
      <c r="A1200">
        <v>1194</v>
      </c>
      <c r="B1200" t="str">
        <f>"00409464"</f>
        <v>00409464</v>
      </c>
      <c r="C1200" t="s">
        <v>7</v>
      </c>
    </row>
    <row r="1201" spans="1:3" ht="15">
      <c r="A1201">
        <v>1195</v>
      </c>
      <c r="B1201" t="str">
        <f>"00422512"</f>
        <v>00422512</v>
      </c>
      <c r="C1201" t="s">
        <v>10</v>
      </c>
    </row>
    <row r="1202" spans="1:3" ht="15">
      <c r="A1202">
        <v>1196</v>
      </c>
      <c r="B1202" t="str">
        <f>"00418861"</f>
        <v>00418861</v>
      </c>
      <c r="C1202" t="s">
        <v>10</v>
      </c>
    </row>
    <row r="1203" spans="1:3" ht="15">
      <c r="A1203">
        <v>1197</v>
      </c>
      <c r="B1203" t="str">
        <f>"00314510"</f>
        <v>00314510</v>
      </c>
      <c r="C1203" t="s">
        <v>8</v>
      </c>
    </row>
    <row r="1204" spans="1:3" ht="15">
      <c r="A1204">
        <v>1198</v>
      </c>
      <c r="B1204" t="str">
        <f>"00393171"</f>
        <v>00393171</v>
      </c>
      <c r="C1204" t="s">
        <v>10</v>
      </c>
    </row>
    <row r="1205" spans="1:3" ht="15">
      <c r="A1205">
        <v>1199</v>
      </c>
      <c r="B1205" t="str">
        <f>"00390677"</f>
        <v>00390677</v>
      </c>
      <c r="C1205" t="s">
        <v>7</v>
      </c>
    </row>
    <row r="1206" spans="1:3" ht="15">
      <c r="A1206">
        <v>1200</v>
      </c>
      <c r="B1206" t="str">
        <f>"00341268"</f>
        <v>00341268</v>
      </c>
      <c r="C1206" t="s">
        <v>7</v>
      </c>
    </row>
    <row r="1207" spans="1:3" ht="15">
      <c r="A1207">
        <v>1201</v>
      </c>
      <c r="B1207" t="str">
        <f>"00349756"</f>
        <v>00349756</v>
      </c>
      <c r="C1207" t="s">
        <v>7</v>
      </c>
    </row>
    <row r="1208" spans="1:3" ht="15">
      <c r="A1208">
        <v>1202</v>
      </c>
      <c r="B1208" t="str">
        <f>"00261161"</f>
        <v>00261161</v>
      </c>
      <c r="C1208" t="s">
        <v>7</v>
      </c>
    </row>
    <row r="1209" spans="1:3" ht="15">
      <c r="A1209">
        <v>1203</v>
      </c>
      <c r="B1209" t="str">
        <f>"00346985"</f>
        <v>00346985</v>
      </c>
      <c r="C1209" t="s">
        <v>6</v>
      </c>
    </row>
    <row r="1210" spans="1:3" ht="15">
      <c r="A1210">
        <v>1204</v>
      </c>
      <c r="B1210" t="str">
        <f>"00362513"</f>
        <v>00362513</v>
      </c>
      <c r="C1210" t="s">
        <v>10</v>
      </c>
    </row>
    <row r="1211" spans="1:3" ht="15">
      <c r="A1211">
        <v>1205</v>
      </c>
      <c r="B1211" t="str">
        <f>"00366730"</f>
        <v>00366730</v>
      </c>
      <c r="C1211" t="s">
        <v>8</v>
      </c>
    </row>
    <row r="1212" spans="1:3" ht="15">
      <c r="A1212">
        <v>1206</v>
      </c>
      <c r="B1212" t="str">
        <f>"00254540"</f>
        <v>00254540</v>
      </c>
      <c r="C1212" t="s">
        <v>6</v>
      </c>
    </row>
    <row r="1213" spans="1:3" ht="15">
      <c r="A1213">
        <v>1207</v>
      </c>
      <c r="B1213" t="str">
        <f>"00321051"</f>
        <v>00321051</v>
      </c>
      <c r="C1213" t="s">
        <v>7</v>
      </c>
    </row>
    <row r="1214" spans="1:3" ht="15">
      <c r="A1214">
        <v>1208</v>
      </c>
      <c r="B1214" t="str">
        <f>"00380130"</f>
        <v>00380130</v>
      </c>
      <c r="C1214" t="s">
        <v>10</v>
      </c>
    </row>
    <row r="1215" spans="1:3" ht="15">
      <c r="A1215">
        <v>1209</v>
      </c>
      <c r="B1215" t="str">
        <f>"00338803"</f>
        <v>00338803</v>
      </c>
      <c r="C1215" t="s">
        <v>7</v>
      </c>
    </row>
    <row r="1216" spans="1:3" ht="15">
      <c r="A1216">
        <v>1210</v>
      </c>
      <c r="B1216" t="str">
        <f>"00336391"</f>
        <v>00336391</v>
      </c>
      <c r="C1216" t="s">
        <v>7</v>
      </c>
    </row>
    <row r="1217" spans="1:3" ht="15">
      <c r="A1217">
        <v>1211</v>
      </c>
      <c r="B1217" t="str">
        <f>"00377887"</f>
        <v>00377887</v>
      </c>
      <c r="C1217" t="s">
        <v>10</v>
      </c>
    </row>
    <row r="1218" spans="1:3" ht="15">
      <c r="A1218">
        <v>1212</v>
      </c>
      <c r="B1218" t="str">
        <f>"00302362"</f>
        <v>00302362</v>
      </c>
      <c r="C1218" t="s">
        <v>7</v>
      </c>
    </row>
    <row r="1219" spans="1:3" ht="15">
      <c r="A1219">
        <v>1213</v>
      </c>
      <c r="B1219" t="str">
        <f>"00363899"</f>
        <v>00363899</v>
      </c>
      <c r="C1219" t="s">
        <v>10</v>
      </c>
    </row>
    <row r="1220" spans="1:3" ht="15">
      <c r="A1220">
        <v>1214</v>
      </c>
      <c r="B1220" t="str">
        <f>"00381095"</f>
        <v>00381095</v>
      </c>
      <c r="C1220" t="s">
        <v>10</v>
      </c>
    </row>
    <row r="1221" spans="1:3" ht="15">
      <c r="A1221">
        <v>1215</v>
      </c>
      <c r="B1221" t="str">
        <f>"00251116"</f>
        <v>00251116</v>
      </c>
      <c r="C1221" t="s">
        <v>10</v>
      </c>
    </row>
    <row r="1222" spans="1:3" ht="15">
      <c r="A1222">
        <v>1216</v>
      </c>
      <c r="B1222" t="str">
        <f>"00379577"</f>
        <v>00379577</v>
      </c>
      <c r="C1222" t="s">
        <v>8</v>
      </c>
    </row>
    <row r="1223" spans="1:3" ht="15">
      <c r="A1223">
        <v>1217</v>
      </c>
      <c r="B1223" t="str">
        <f>"00252417"</f>
        <v>00252417</v>
      </c>
      <c r="C1223" t="s">
        <v>6</v>
      </c>
    </row>
    <row r="1224" spans="1:3" ht="15">
      <c r="A1224">
        <v>1218</v>
      </c>
      <c r="B1224" t="str">
        <f>"00422763"</f>
        <v>00422763</v>
      </c>
      <c r="C1224" t="s">
        <v>9</v>
      </c>
    </row>
    <row r="1225" spans="1:3" ht="15">
      <c r="A1225">
        <v>1219</v>
      </c>
      <c r="B1225" t="str">
        <f>"00380882"</f>
        <v>00380882</v>
      </c>
      <c r="C1225" t="s">
        <v>8</v>
      </c>
    </row>
    <row r="1226" spans="1:3" ht="15">
      <c r="A1226">
        <v>1220</v>
      </c>
      <c r="B1226" t="str">
        <f>"201511012711"</f>
        <v>201511012711</v>
      </c>
      <c r="C1226" t="s">
        <v>7</v>
      </c>
    </row>
    <row r="1227" spans="1:3" ht="15">
      <c r="A1227">
        <v>1221</v>
      </c>
      <c r="B1227" t="str">
        <f>"00350587"</f>
        <v>00350587</v>
      </c>
      <c r="C1227" t="s">
        <v>10</v>
      </c>
    </row>
    <row r="1228" spans="1:3" ht="15">
      <c r="A1228">
        <v>1222</v>
      </c>
      <c r="B1228" t="str">
        <f>"00247733"</f>
        <v>00247733</v>
      </c>
      <c r="C1228" t="s">
        <v>10</v>
      </c>
    </row>
    <row r="1229" spans="1:3" ht="15">
      <c r="A1229">
        <v>1223</v>
      </c>
      <c r="B1229" t="str">
        <f>"00257661"</f>
        <v>00257661</v>
      </c>
      <c r="C1229" t="s">
        <v>10</v>
      </c>
    </row>
    <row r="1230" spans="1:3" ht="15">
      <c r="A1230">
        <v>1224</v>
      </c>
      <c r="B1230" t="str">
        <f>"00359777"</f>
        <v>00359777</v>
      </c>
      <c r="C1230" t="s">
        <v>10</v>
      </c>
    </row>
    <row r="1231" spans="1:3" ht="15">
      <c r="A1231">
        <v>1225</v>
      </c>
      <c r="B1231" t="str">
        <f>"00384122"</f>
        <v>00384122</v>
      </c>
      <c r="C1231" t="s">
        <v>19</v>
      </c>
    </row>
    <row r="1232" spans="1:3" ht="15">
      <c r="A1232">
        <v>1226</v>
      </c>
      <c r="B1232" t="str">
        <f>"00385345"</f>
        <v>00385345</v>
      </c>
      <c r="C1232" t="s">
        <v>10</v>
      </c>
    </row>
    <row r="1233" spans="1:3" ht="15">
      <c r="A1233">
        <v>1227</v>
      </c>
      <c r="B1233" t="str">
        <f>"00383221"</f>
        <v>00383221</v>
      </c>
      <c r="C1233" t="s">
        <v>10</v>
      </c>
    </row>
    <row r="1234" spans="1:3" ht="15">
      <c r="A1234">
        <v>1228</v>
      </c>
      <c r="B1234" t="str">
        <f>"00008434"</f>
        <v>00008434</v>
      </c>
      <c r="C1234" t="s">
        <v>7</v>
      </c>
    </row>
    <row r="1235" spans="1:3" ht="15">
      <c r="A1235">
        <v>1229</v>
      </c>
      <c r="B1235" t="str">
        <f>"00396398"</f>
        <v>00396398</v>
      </c>
      <c r="C1235" t="s">
        <v>10</v>
      </c>
    </row>
    <row r="1236" spans="1:3" ht="15">
      <c r="A1236">
        <v>1230</v>
      </c>
      <c r="B1236" t="str">
        <f>"00327558"</f>
        <v>00327558</v>
      </c>
      <c r="C1236" t="s">
        <v>20</v>
      </c>
    </row>
    <row r="1237" spans="1:3" ht="15">
      <c r="A1237">
        <v>1231</v>
      </c>
      <c r="B1237" t="str">
        <f>"00380665"</f>
        <v>00380665</v>
      </c>
      <c r="C1237" t="s">
        <v>10</v>
      </c>
    </row>
    <row r="1238" spans="1:3" ht="15">
      <c r="A1238">
        <v>1232</v>
      </c>
      <c r="B1238" t="str">
        <f>"00280695"</f>
        <v>00280695</v>
      </c>
      <c r="C1238" t="s">
        <v>10</v>
      </c>
    </row>
    <row r="1239" spans="1:3" ht="15">
      <c r="A1239">
        <v>1233</v>
      </c>
      <c r="B1239" t="str">
        <f>"00395948"</f>
        <v>00395948</v>
      </c>
      <c r="C1239" t="s">
        <v>10</v>
      </c>
    </row>
    <row r="1240" spans="1:3" ht="15">
      <c r="A1240">
        <v>1234</v>
      </c>
      <c r="B1240" t="str">
        <f>"00307591"</f>
        <v>00307591</v>
      </c>
      <c r="C1240" t="s">
        <v>10</v>
      </c>
    </row>
    <row r="1241" spans="1:3" ht="15">
      <c r="A1241">
        <v>1235</v>
      </c>
      <c r="B1241" t="str">
        <f>"00361182"</f>
        <v>00361182</v>
      </c>
      <c r="C1241" t="s">
        <v>10</v>
      </c>
    </row>
    <row r="1242" spans="1:3" ht="15">
      <c r="A1242">
        <v>1236</v>
      </c>
      <c r="B1242" t="str">
        <f>"00258613"</f>
        <v>00258613</v>
      </c>
      <c r="C1242" t="s">
        <v>10</v>
      </c>
    </row>
    <row r="1243" spans="1:3" ht="15">
      <c r="A1243">
        <v>1237</v>
      </c>
      <c r="B1243" t="str">
        <f>"00390946"</f>
        <v>00390946</v>
      </c>
      <c r="C1243" t="s">
        <v>8</v>
      </c>
    </row>
    <row r="1244" spans="1:3" ht="15">
      <c r="A1244">
        <v>1238</v>
      </c>
      <c r="B1244" t="str">
        <f>"00193307"</f>
        <v>00193307</v>
      </c>
      <c r="C1244" t="s">
        <v>7</v>
      </c>
    </row>
    <row r="1245" spans="1:3" ht="15">
      <c r="A1245">
        <v>1239</v>
      </c>
      <c r="B1245" t="str">
        <f>"00379212"</f>
        <v>00379212</v>
      </c>
      <c r="C1245" t="s">
        <v>10</v>
      </c>
    </row>
    <row r="1246" spans="1:3" ht="15">
      <c r="A1246">
        <v>1240</v>
      </c>
      <c r="B1246" t="str">
        <f>"00396935"</f>
        <v>00396935</v>
      </c>
      <c r="C1246" t="s">
        <v>10</v>
      </c>
    </row>
    <row r="1247" spans="1:3" ht="15">
      <c r="A1247">
        <v>1241</v>
      </c>
      <c r="B1247" t="str">
        <f>"00025232"</f>
        <v>00025232</v>
      </c>
      <c r="C1247" t="s">
        <v>8</v>
      </c>
    </row>
    <row r="1248" spans="1:3" ht="15">
      <c r="A1248">
        <v>1242</v>
      </c>
      <c r="B1248" t="str">
        <f>"00362804"</f>
        <v>00362804</v>
      </c>
      <c r="C1248" t="s">
        <v>7</v>
      </c>
    </row>
    <row r="1249" spans="1:3" ht="15">
      <c r="A1249">
        <v>1243</v>
      </c>
      <c r="B1249" t="str">
        <f>"00283574"</f>
        <v>00283574</v>
      </c>
      <c r="C1249" t="s">
        <v>7</v>
      </c>
    </row>
    <row r="1250" spans="1:3" ht="15">
      <c r="A1250">
        <v>1244</v>
      </c>
      <c r="B1250" t="str">
        <f>"00399845"</f>
        <v>00399845</v>
      </c>
      <c r="C1250" t="s">
        <v>21</v>
      </c>
    </row>
    <row r="1251" spans="1:3" ht="15">
      <c r="A1251">
        <v>1245</v>
      </c>
      <c r="B1251" t="str">
        <f>"00385278"</f>
        <v>00385278</v>
      </c>
      <c r="C1251" t="s">
        <v>10</v>
      </c>
    </row>
    <row r="1252" spans="1:3" ht="15">
      <c r="A1252">
        <v>1246</v>
      </c>
      <c r="B1252" t="str">
        <f>"00245492"</f>
        <v>00245492</v>
      </c>
      <c r="C1252" t="s">
        <v>10</v>
      </c>
    </row>
    <row r="1253" spans="1:3" ht="15">
      <c r="A1253">
        <v>1247</v>
      </c>
      <c r="B1253" t="str">
        <f>"00359305"</f>
        <v>00359305</v>
      </c>
      <c r="C1253" t="s">
        <v>10</v>
      </c>
    </row>
    <row r="1254" spans="1:3" ht="15">
      <c r="A1254">
        <v>1248</v>
      </c>
      <c r="B1254" t="str">
        <f>"00088437"</f>
        <v>00088437</v>
      </c>
      <c r="C1254" t="s">
        <v>7</v>
      </c>
    </row>
    <row r="1255" spans="1:3" ht="15">
      <c r="A1255">
        <v>1249</v>
      </c>
      <c r="B1255" t="str">
        <f>"201510002409"</f>
        <v>201510002409</v>
      </c>
      <c r="C1255" t="s">
        <v>7</v>
      </c>
    </row>
    <row r="1256" spans="1:3" ht="15">
      <c r="A1256">
        <v>1250</v>
      </c>
      <c r="B1256" t="str">
        <f>"00355823"</f>
        <v>00355823</v>
      </c>
      <c r="C1256" t="s">
        <v>10</v>
      </c>
    </row>
    <row r="1257" spans="1:3" ht="15">
      <c r="A1257">
        <v>1251</v>
      </c>
      <c r="B1257" t="str">
        <f>"00349599"</f>
        <v>00349599</v>
      </c>
      <c r="C1257" t="s">
        <v>10</v>
      </c>
    </row>
    <row r="1258" spans="1:3" ht="15">
      <c r="A1258">
        <v>1252</v>
      </c>
      <c r="B1258" t="str">
        <f>"00362201"</f>
        <v>00362201</v>
      </c>
      <c r="C1258" t="s">
        <v>7</v>
      </c>
    </row>
    <row r="1259" spans="1:3" ht="15">
      <c r="A1259">
        <v>1253</v>
      </c>
      <c r="B1259" t="str">
        <f>"00395865"</f>
        <v>00395865</v>
      </c>
      <c r="C1259" t="s">
        <v>7</v>
      </c>
    </row>
    <row r="1260" spans="1:3" ht="15">
      <c r="A1260">
        <v>1254</v>
      </c>
      <c r="B1260" t="str">
        <f>"201409005353"</f>
        <v>201409005353</v>
      </c>
      <c r="C1260" t="s">
        <v>7</v>
      </c>
    </row>
    <row r="1261" spans="1:3" ht="15">
      <c r="A1261">
        <v>1255</v>
      </c>
      <c r="B1261" t="str">
        <f>"00391788"</f>
        <v>00391788</v>
      </c>
      <c r="C1261" t="s">
        <v>10</v>
      </c>
    </row>
    <row r="1262" spans="1:3" ht="15">
      <c r="A1262">
        <v>1256</v>
      </c>
      <c r="B1262" t="str">
        <f>"201412000785"</f>
        <v>201412000785</v>
      </c>
      <c r="C1262" t="s">
        <v>8</v>
      </c>
    </row>
    <row r="1263" spans="1:3" ht="15">
      <c r="A1263">
        <v>1257</v>
      </c>
      <c r="B1263" t="str">
        <f>"00396719"</f>
        <v>00396719</v>
      </c>
      <c r="C1263" t="s">
        <v>10</v>
      </c>
    </row>
    <row r="1264" spans="1:3" ht="15">
      <c r="A1264">
        <v>1258</v>
      </c>
      <c r="B1264" t="str">
        <f>"00381851"</f>
        <v>00381851</v>
      </c>
      <c r="C1264" t="s">
        <v>8</v>
      </c>
    </row>
    <row r="1265" spans="1:3" ht="15">
      <c r="A1265">
        <v>1259</v>
      </c>
      <c r="B1265" t="str">
        <f>"00366133"</f>
        <v>00366133</v>
      </c>
      <c r="C1265" t="s">
        <v>8</v>
      </c>
    </row>
    <row r="1266" spans="1:3" ht="15">
      <c r="A1266">
        <v>1260</v>
      </c>
      <c r="B1266" t="str">
        <f>"00389873"</f>
        <v>00389873</v>
      </c>
      <c r="C1266" t="s">
        <v>7</v>
      </c>
    </row>
    <row r="1267" spans="1:3" ht="15">
      <c r="A1267">
        <v>1261</v>
      </c>
      <c r="B1267" t="str">
        <f>"00407689"</f>
        <v>00407689</v>
      </c>
      <c r="C1267" t="s">
        <v>10</v>
      </c>
    </row>
    <row r="1268" spans="1:3" ht="15">
      <c r="A1268">
        <v>1262</v>
      </c>
      <c r="B1268" t="str">
        <f>"00367360"</f>
        <v>00367360</v>
      </c>
      <c r="C1268" t="s">
        <v>7</v>
      </c>
    </row>
    <row r="1269" spans="1:3" ht="15">
      <c r="A1269">
        <v>1263</v>
      </c>
      <c r="B1269" t="str">
        <f>"00391777"</f>
        <v>00391777</v>
      </c>
      <c r="C1269" t="s">
        <v>7</v>
      </c>
    </row>
    <row r="1270" spans="1:3" ht="15">
      <c r="A1270">
        <v>1264</v>
      </c>
      <c r="B1270" t="str">
        <f>"00251639"</f>
        <v>00251639</v>
      </c>
      <c r="C1270" t="s">
        <v>10</v>
      </c>
    </row>
    <row r="1271" spans="1:3" ht="15">
      <c r="A1271">
        <v>1265</v>
      </c>
      <c r="B1271" t="str">
        <f>"00379147"</f>
        <v>00379147</v>
      </c>
      <c r="C1271" t="s">
        <v>8</v>
      </c>
    </row>
    <row r="1272" spans="1:3" ht="15">
      <c r="A1272">
        <v>1266</v>
      </c>
      <c r="B1272" t="str">
        <f>"00353469"</f>
        <v>00353469</v>
      </c>
      <c r="C1272" t="s">
        <v>8</v>
      </c>
    </row>
    <row r="1273" spans="1:3" ht="15">
      <c r="A1273">
        <v>1267</v>
      </c>
      <c r="B1273" t="str">
        <f>"00391291"</f>
        <v>00391291</v>
      </c>
      <c r="C1273" t="s">
        <v>10</v>
      </c>
    </row>
    <row r="1274" spans="1:3" ht="15">
      <c r="A1274">
        <v>1268</v>
      </c>
      <c r="B1274" t="str">
        <f>"00221655"</f>
        <v>00221655</v>
      </c>
      <c r="C1274" t="s">
        <v>9</v>
      </c>
    </row>
    <row r="1275" spans="1:3" ht="15">
      <c r="A1275">
        <v>1269</v>
      </c>
      <c r="B1275" t="str">
        <f>"201511005839"</f>
        <v>201511005839</v>
      </c>
      <c r="C1275" t="s">
        <v>7</v>
      </c>
    </row>
    <row r="1276" spans="1:3" ht="15">
      <c r="A1276">
        <v>1270</v>
      </c>
      <c r="B1276" t="str">
        <f>"00382668"</f>
        <v>00382668</v>
      </c>
      <c r="C1276" t="s">
        <v>7</v>
      </c>
    </row>
    <row r="1277" spans="1:3" ht="15">
      <c r="A1277">
        <v>1271</v>
      </c>
      <c r="B1277" t="str">
        <f>"00387988"</f>
        <v>00387988</v>
      </c>
      <c r="C1277" t="s">
        <v>8</v>
      </c>
    </row>
    <row r="1278" spans="1:3" ht="15">
      <c r="A1278">
        <v>1272</v>
      </c>
      <c r="B1278" t="str">
        <f>"00371106"</f>
        <v>00371106</v>
      </c>
      <c r="C1278" t="s">
        <v>10</v>
      </c>
    </row>
    <row r="1279" spans="1:3" ht="15">
      <c r="A1279">
        <v>1273</v>
      </c>
      <c r="B1279" t="str">
        <f>"00371277"</f>
        <v>00371277</v>
      </c>
      <c r="C1279" t="s">
        <v>10</v>
      </c>
    </row>
    <row r="1280" spans="1:3" ht="15">
      <c r="A1280">
        <v>1274</v>
      </c>
      <c r="B1280" t="str">
        <f>"201401000949"</f>
        <v>201401000949</v>
      </c>
      <c r="C1280" t="s">
        <v>7</v>
      </c>
    </row>
    <row r="1281" spans="1:3" ht="15">
      <c r="A1281">
        <v>1275</v>
      </c>
      <c r="B1281" t="str">
        <f>"00321673"</f>
        <v>00321673</v>
      </c>
      <c r="C1281" t="s">
        <v>7</v>
      </c>
    </row>
    <row r="1282" spans="1:3" ht="15">
      <c r="A1282">
        <v>1276</v>
      </c>
      <c r="B1282" t="str">
        <f>"00380317"</f>
        <v>00380317</v>
      </c>
      <c r="C1282" t="s">
        <v>10</v>
      </c>
    </row>
    <row r="1283" spans="1:3" ht="15">
      <c r="A1283">
        <v>1277</v>
      </c>
      <c r="B1283" t="str">
        <f>"00315248"</f>
        <v>00315248</v>
      </c>
      <c r="C1283" t="s">
        <v>10</v>
      </c>
    </row>
    <row r="1284" spans="1:3" ht="15">
      <c r="A1284">
        <v>1278</v>
      </c>
      <c r="B1284" t="str">
        <f>"00370858"</f>
        <v>00370858</v>
      </c>
      <c r="C1284" t="s">
        <v>7</v>
      </c>
    </row>
    <row r="1285" spans="1:3" ht="15">
      <c r="A1285">
        <v>1279</v>
      </c>
      <c r="B1285" t="str">
        <f>"00222767"</f>
        <v>00222767</v>
      </c>
      <c r="C1285" t="s">
        <v>7</v>
      </c>
    </row>
    <row r="1286" spans="1:3" ht="15">
      <c r="A1286">
        <v>1280</v>
      </c>
      <c r="B1286" t="str">
        <f>"00388393"</f>
        <v>00388393</v>
      </c>
      <c r="C1286" t="s">
        <v>10</v>
      </c>
    </row>
    <row r="1287" spans="1:3" ht="15">
      <c r="A1287">
        <v>1281</v>
      </c>
      <c r="B1287" t="str">
        <f>"201511000056"</f>
        <v>201511000056</v>
      </c>
      <c r="C1287" t="s">
        <v>7</v>
      </c>
    </row>
    <row r="1288" spans="1:3" ht="15">
      <c r="A1288">
        <v>1282</v>
      </c>
      <c r="B1288" t="str">
        <f>"00313976"</f>
        <v>00313976</v>
      </c>
      <c r="C1288" t="s">
        <v>7</v>
      </c>
    </row>
    <row r="1289" spans="1:3" ht="15">
      <c r="A1289">
        <v>1283</v>
      </c>
      <c r="B1289" t="str">
        <f>"00268516"</f>
        <v>00268516</v>
      </c>
      <c r="C1289" t="s">
        <v>7</v>
      </c>
    </row>
    <row r="1290" spans="1:3" ht="15">
      <c r="A1290">
        <v>1284</v>
      </c>
      <c r="B1290" t="str">
        <f>"00409091"</f>
        <v>00409091</v>
      </c>
      <c r="C1290" t="s">
        <v>10</v>
      </c>
    </row>
    <row r="1291" spans="1:3" ht="15">
      <c r="A1291">
        <v>1285</v>
      </c>
      <c r="B1291" t="str">
        <f>"00370995"</f>
        <v>00370995</v>
      </c>
      <c r="C1291" t="s">
        <v>8</v>
      </c>
    </row>
    <row r="1292" spans="1:3" ht="15">
      <c r="A1292">
        <v>1286</v>
      </c>
      <c r="B1292" t="str">
        <f>"00353896"</f>
        <v>00353896</v>
      </c>
      <c r="C1292" t="s">
        <v>7</v>
      </c>
    </row>
    <row r="1293" spans="1:3" ht="15">
      <c r="A1293">
        <v>1287</v>
      </c>
      <c r="B1293" t="str">
        <f>"00422631"</f>
        <v>00422631</v>
      </c>
      <c r="C1293" t="s">
        <v>7</v>
      </c>
    </row>
    <row r="1294" spans="1:3" ht="15">
      <c r="A1294">
        <v>1288</v>
      </c>
      <c r="B1294" t="str">
        <f>"00255579"</f>
        <v>00255579</v>
      </c>
      <c r="C1294" t="s">
        <v>7</v>
      </c>
    </row>
    <row r="1295" spans="1:3" ht="15">
      <c r="A1295">
        <v>1289</v>
      </c>
      <c r="B1295" t="str">
        <f>"00419289"</f>
        <v>00419289</v>
      </c>
      <c r="C1295" t="s">
        <v>7</v>
      </c>
    </row>
    <row r="1296" spans="1:3" ht="15">
      <c r="A1296">
        <v>1290</v>
      </c>
      <c r="B1296" t="str">
        <f>"00416517"</f>
        <v>00416517</v>
      </c>
      <c r="C1296" t="s">
        <v>7</v>
      </c>
    </row>
    <row r="1297" spans="1:3" ht="15">
      <c r="A1297">
        <v>1291</v>
      </c>
      <c r="B1297" t="str">
        <f>"00381022"</f>
        <v>00381022</v>
      </c>
      <c r="C1297" t="s">
        <v>10</v>
      </c>
    </row>
    <row r="1298" spans="1:3" ht="15">
      <c r="A1298">
        <v>1292</v>
      </c>
      <c r="B1298" t="str">
        <f>"00360763"</f>
        <v>00360763</v>
      </c>
      <c r="C1298" t="s">
        <v>10</v>
      </c>
    </row>
    <row r="1299" spans="1:3" ht="15">
      <c r="A1299">
        <v>1293</v>
      </c>
      <c r="B1299" t="str">
        <f>"00365288"</f>
        <v>00365288</v>
      </c>
      <c r="C1299" t="s">
        <v>8</v>
      </c>
    </row>
    <row r="1300" spans="1:3" ht="15">
      <c r="A1300">
        <v>1294</v>
      </c>
      <c r="B1300" t="str">
        <f>"00384527"</f>
        <v>00384527</v>
      </c>
      <c r="C1300" t="s">
        <v>8</v>
      </c>
    </row>
    <row r="1301" spans="1:3" ht="15">
      <c r="A1301">
        <v>1295</v>
      </c>
      <c r="B1301" t="str">
        <f>"201402008344"</f>
        <v>201402008344</v>
      </c>
      <c r="C1301" t="s">
        <v>10</v>
      </c>
    </row>
    <row r="1302" spans="1:3" ht="15">
      <c r="A1302">
        <v>1296</v>
      </c>
      <c r="B1302" t="str">
        <f>"00186438"</f>
        <v>00186438</v>
      </c>
      <c r="C1302" t="s">
        <v>7</v>
      </c>
    </row>
    <row r="1303" spans="1:3" ht="15">
      <c r="A1303">
        <v>1297</v>
      </c>
      <c r="B1303" t="str">
        <f>"00253250"</f>
        <v>00253250</v>
      </c>
      <c r="C1303" t="s">
        <v>7</v>
      </c>
    </row>
    <row r="1304" spans="1:3" ht="15">
      <c r="A1304">
        <v>1298</v>
      </c>
      <c r="B1304" t="str">
        <f>"00394254"</f>
        <v>00394254</v>
      </c>
      <c r="C1304" t="s">
        <v>10</v>
      </c>
    </row>
    <row r="1305" spans="1:3" ht="15">
      <c r="A1305">
        <v>1299</v>
      </c>
      <c r="B1305" t="str">
        <f>"00364272"</f>
        <v>00364272</v>
      </c>
      <c r="C1305" t="s">
        <v>7</v>
      </c>
    </row>
    <row r="1306" spans="1:3" ht="15">
      <c r="A1306">
        <v>1300</v>
      </c>
      <c r="B1306" t="str">
        <f>"00373421"</f>
        <v>00373421</v>
      </c>
      <c r="C1306" t="s">
        <v>7</v>
      </c>
    </row>
    <row r="1307" spans="1:3" ht="15">
      <c r="A1307">
        <v>1301</v>
      </c>
      <c r="B1307" t="str">
        <f>"00356494"</f>
        <v>00356494</v>
      </c>
      <c r="C1307" t="s">
        <v>7</v>
      </c>
    </row>
    <row r="1308" spans="1:3" ht="15">
      <c r="A1308">
        <v>1302</v>
      </c>
      <c r="B1308" t="str">
        <f>"201511037961"</f>
        <v>201511037961</v>
      </c>
      <c r="C1308" t="s">
        <v>7</v>
      </c>
    </row>
    <row r="1309" spans="1:3" ht="15">
      <c r="A1309">
        <v>1303</v>
      </c>
      <c r="B1309" t="str">
        <f>"00285717"</f>
        <v>00285717</v>
      </c>
      <c r="C1309" t="s">
        <v>10</v>
      </c>
    </row>
    <row r="1310" spans="1:3" ht="15">
      <c r="A1310">
        <v>1304</v>
      </c>
      <c r="B1310" t="str">
        <f>"00359646"</f>
        <v>00359646</v>
      </c>
      <c r="C1310" t="s">
        <v>7</v>
      </c>
    </row>
    <row r="1311" spans="1:3" ht="15">
      <c r="A1311">
        <v>1305</v>
      </c>
      <c r="B1311" t="str">
        <f>"00256974"</f>
        <v>00256974</v>
      </c>
      <c r="C1311" t="s">
        <v>7</v>
      </c>
    </row>
    <row r="1312" spans="1:3" ht="15">
      <c r="A1312">
        <v>1306</v>
      </c>
      <c r="B1312" t="str">
        <f>"00371368"</f>
        <v>00371368</v>
      </c>
      <c r="C1312" t="s">
        <v>8</v>
      </c>
    </row>
    <row r="1313" spans="1:3" ht="15">
      <c r="A1313">
        <v>1307</v>
      </c>
      <c r="B1313" t="str">
        <f>"00095332"</f>
        <v>00095332</v>
      </c>
      <c r="C1313" t="s">
        <v>7</v>
      </c>
    </row>
    <row r="1314" spans="1:3" ht="15">
      <c r="A1314">
        <v>1308</v>
      </c>
      <c r="B1314" t="str">
        <f>"00366925"</f>
        <v>00366925</v>
      </c>
      <c r="C1314" t="s">
        <v>8</v>
      </c>
    </row>
    <row r="1315" spans="1:3" ht="15">
      <c r="A1315">
        <v>1309</v>
      </c>
      <c r="B1315" t="str">
        <f>"00387932"</f>
        <v>00387932</v>
      </c>
      <c r="C1315" t="s">
        <v>8</v>
      </c>
    </row>
    <row r="1316" spans="1:3" ht="15">
      <c r="A1316">
        <v>1310</v>
      </c>
      <c r="B1316" t="str">
        <f>"00259564"</f>
        <v>00259564</v>
      </c>
      <c r="C1316" t="s">
        <v>10</v>
      </c>
    </row>
    <row r="1317" spans="1:3" ht="15">
      <c r="A1317">
        <v>1311</v>
      </c>
      <c r="B1317" t="str">
        <f>"00357384"</f>
        <v>00357384</v>
      </c>
      <c r="C1317" t="s">
        <v>9</v>
      </c>
    </row>
    <row r="1318" spans="1:3" ht="15">
      <c r="A1318">
        <v>1312</v>
      </c>
      <c r="B1318" t="str">
        <f>"00397581"</f>
        <v>00397581</v>
      </c>
      <c r="C1318" t="s">
        <v>7</v>
      </c>
    </row>
    <row r="1319" spans="1:3" ht="15">
      <c r="A1319">
        <v>1313</v>
      </c>
      <c r="B1319" t="str">
        <f>"00291973"</f>
        <v>00291973</v>
      </c>
      <c r="C1319" t="s">
        <v>7</v>
      </c>
    </row>
    <row r="1320" spans="1:3" ht="15">
      <c r="A1320">
        <v>1314</v>
      </c>
      <c r="B1320" t="str">
        <f>"00366744"</f>
        <v>00366744</v>
      </c>
      <c r="C1320" t="s">
        <v>7</v>
      </c>
    </row>
    <row r="1321" spans="1:3" ht="15">
      <c r="A1321">
        <v>1315</v>
      </c>
      <c r="B1321" t="str">
        <f>"00368709"</f>
        <v>00368709</v>
      </c>
      <c r="C1321" t="s">
        <v>10</v>
      </c>
    </row>
    <row r="1322" spans="1:3" ht="15">
      <c r="A1322">
        <v>1316</v>
      </c>
      <c r="B1322" t="str">
        <f>"00381364"</f>
        <v>00381364</v>
      </c>
      <c r="C1322" t="s">
        <v>8</v>
      </c>
    </row>
    <row r="1323" spans="1:3" ht="15">
      <c r="A1323">
        <v>1317</v>
      </c>
      <c r="B1323" t="str">
        <f>"00379247"</f>
        <v>00379247</v>
      </c>
      <c r="C1323" t="s">
        <v>10</v>
      </c>
    </row>
    <row r="1324" spans="1:3" ht="15">
      <c r="A1324">
        <v>1318</v>
      </c>
      <c r="B1324" t="str">
        <f>"00401179"</f>
        <v>00401179</v>
      </c>
      <c r="C1324" t="s">
        <v>7</v>
      </c>
    </row>
    <row r="1325" spans="1:3" ht="15">
      <c r="A1325">
        <v>1319</v>
      </c>
      <c r="B1325" t="str">
        <f>"00288563"</f>
        <v>00288563</v>
      </c>
      <c r="C1325" t="s">
        <v>7</v>
      </c>
    </row>
    <row r="1326" spans="1:3" ht="15">
      <c r="A1326">
        <v>1320</v>
      </c>
      <c r="B1326" t="str">
        <f>"00387956"</f>
        <v>00387956</v>
      </c>
      <c r="C1326" t="s">
        <v>8</v>
      </c>
    </row>
    <row r="1327" spans="1:3" ht="15">
      <c r="A1327">
        <v>1321</v>
      </c>
      <c r="B1327" t="str">
        <f>"00390823"</f>
        <v>00390823</v>
      </c>
      <c r="C1327" t="s">
        <v>7</v>
      </c>
    </row>
    <row r="1328" spans="1:3" ht="15">
      <c r="A1328">
        <v>1322</v>
      </c>
      <c r="B1328" t="str">
        <f>"00418138"</f>
        <v>00418138</v>
      </c>
      <c r="C1328" t="s">
        <v>22</v>
      </c>
    </row>
    <row r="1329" spans="1:3" ht="15">
      <c r="A1329">
        <v>1323</v>
      </c>
      <c r="B1329" t="str">
        <f>"00346390"</f>
        <v>00346390</v>
      </c>
      <c r="C1329" t="s">
        <v>10</v>
      </c>
    </row>
    <row r="1330" spans="1:3" ht="15">
      <c r="A1330">
        <v>1324</v>
      </c>
      <c r="B1330" t="str">
        <f>"00272889"</f>
        <v>00272889</v>
      </c>
      <c r="C1330" t="s">
        <v>10</v>
      </c>
    </row>
    <row r="1331" spans="1:3" ht="15">
      <c r="A1331">
        <v>1325</v>
      </c>
      <c r="B1331" t="str">
        <f>"00401436"</f>
        <v>00401436</v>
      </c>
      <c r="C1331" t="s">
        <v>10</v>
      </c>
    </row>
    <row r="1332" spans="1:3" ht="15">
      <c r="A1332">
        <v>1326</v>
      </c>
      <c r="B1332" t="str">
        <f>"00298479"</f>
        <v>00298479</v>
      </c>
      <c r="C1332" t="s">
        <v>7</v>
      </c>
    </row>
    <row r="1333" spans="1:3" ht="15">
      <c r="A1333">
        <v>1327</v>
      </c>
      <c r="B1333" t="str">
        <f>"00368376"</f>
        <v>00368376</v>
      </c>
      <c r="C1333" t="s">
        <v>7</v>
      </c>
    </row>
    <row r="1334" spans="1:3" ht="15">
      <c r="A1334">
        <v>1328</v>
      </c>
      <c r="B1334" t="str">
        <f>"00382454"</f>
        <v>00382454</v>
      </c>
      <c r="C1334" t="s">
        <v>10</v>
      </c>
    </row>
    <row r="1335" spans="1:3" ht="15">
      <c r="A1335">
        <v>1329</v>
      </c>
      <c r="B1335" t="str">
        <f>"00381805"</f>
        <v>00381805</v>
      </c>
      <c r="C1335" t="s">
        <v>8</v>
      </c>
    </row>
    <row r="1336" spans="1:3" ht="15">
      <c r="A1336">
        <v>1330</v>
      </c>
      <c r="B1336" t="str">
        <f>"00296017"</f>
        <v>00296017</v>
      </c>
      <c r="C1336" t="s">
        <v>7</v>
      </c>
    </row>
    <row r="1337" spans="1:3" ht="15">
      <c r="A1337">
        <v>1331</v>
      </c>
      <c r="B1337" t="str">
        <f>"00380446"</f>
        <v>00380446</v>
      </c>
      <c r="C1337" t="s">
        <v>8</v>
      </c>
    </row>
    <row r="1338" spans="1:3" ht="15">
      <c r="A1338">
        <v>1332</v>
      </c>
      <c r="B1338" t="str">
        <f>"00379538"</f>
        <v>00379538</v>
      </c>
      <c r="C1338" t="s">
        <v>10</v>
      </c>
    </row>
    <row r="1339" spans="1:3" ht="15">
      <c r="A1339">
        <v>1333</v>
      </c>
      <c r="B1339" t="str">
        <f>"201511024433"</f>
        <v>201511024433</v>
      </c>
      <c r="C1339" t="s">
        <v>10</v>
      </c>
    </row>
    <row r="1340" spans="1:3" ht="15">
      <c r="A1340">
        <v>1334</v>
      </c>
      <c r="B1340" t="str">
        <f>"00360145"</f>
        <v>00360145</v>
      </c>
      <c r="C1340" t="s">
        <v>7</v>
      </c>
    </row>
    <row r="1341" spans="1:3" ht="15">
      <c r="A1341">
        <v>1335</v>
      </c>
      <c r="B1341" t="str">
        <f>"00407704"</f>
        <v>00407704</v>
      </c>
      <c r="C1341" t="s">
        <v>10</v>
      </c>
    </row>
    <row r="1342" spans="1:3" ht="15">
      <c r="A1342">
        <v>1336</v>
      </c>
      <c r="B1342" t="str">
        <f>"00423506"</f>
        <v>00423506</v>
      </c>
      <c r="C1342" t="s">
        <v>10</v>
      </c>
    </row>
    <row r="1343" spans="1:3" ht="15">
      <c r="A1343">
        <v>1337</v>
      </c>
      <c r="B1343" t="str">
        <f>"00416636"</f>
        <v>00416636</v>
      </c>
      <c r="C1343" t="s">
        <v>10</v>
      </c>
    </row>
    <row r="1344" spans="1:3" ht="15">
      <c r="A1344">
        <v>1338</v>
      </c>
      <c r="B1344" t="str">
        <f>"00390352"</f>
        <v>00390352</v>
      </c>
      <c r="C1344" t="s">
        <v>7</v>
      </c>
    </row>
    <row r="1345" spans="1:3" ht="15">
      <c r="A1345">
        <v>1339</v>
      </c>
      <c r="B1345" t="str">
        <f>"00402823"</f>
        <v>00402823</v>
      </c>
      <c r="C1345" t="s">
        <v>7</v>
      </c>
    </row>
    <row r="1346" spans="1:3" ht="15">
      <c r="A1346">
        <v>1340</v>
      </c>
      <c r="B1346" t="str">
        <f>"00381280"</f>
        <v>00381280</v>
      </c>
      <c r="C1346" t="s">
        <v>10</v>
      </c>
    </row>
    <row r="1347" spans="1:3" ht="15">
      <c r="A1347">
        <v>1341</v>
      </c>
      <c r="B1347" t="str">
        <f>"00357366"</f>
        <v>00357366</v>
      </c>
      <c r="C1347" t="s">
        <v>8</v>
      </c>
    </row>
    <row r="1348" spans="1:3" ht="15">
      <c r="A1348">
        <v>1342</v>
      </c>
      <c r="B1348" t="str">
        <f>"00394073"</f>
        <v>00394073</v>
      </c>
      <c r="C1348" t="s">
        <v>7</v>
      </c>
    </row>
    <row r="1349" spans="1:3" ht="15">
      <c r="A1349">
        <v>1343</v>
      </c>
      <c r="B1349" t="str">
        <f>"00313463"</f>
        <v>00313463</v>
      </c>
      <c r="C1349" t="s">
        <v>7</v>
      </c>
    </row>
    <row r="1350" spans="1:3" ht="15">
      <c r="A1350">
        <v>1344</v>
      </c>
      <c r="B1350" t="str">
        <f>"00393508"</f>
        <v>00393508</v>
      </c>
      <c r="C1350" t="s">
        <v>8</v>
      </c>
    </row>
    <row r="1351" spans="1:3" ht="15">
      <c r="A1351">
        <v>1345</v>
      </c>
      <c r="B1351" t="str">
        <f>"00269791"</f>
        <v>00269791</v>
      </c>
      <c r="C1351" t="s">
        <v>8</v>
      </c>
    </row>
    <row r="1352" spans="1:3" ht="15">
      <c r="A1352">
        <v>1346</v>
      </c>
      <c r="B1352" t="str">
        <f>"00156117"</f>
        <v>00156117</v>
      </c>
      <c r="C1352" t="s">
        <v>7</v>
      </c>
    </row>
    <row r="1353" spans="1:3" ht="15">
      <c r="A1353">
        <v>1347</v>
      </c>
      <c r="B1353" t="str">
        <f>"00388558"</f>
        <v>00388558</v>
      </c>
      <c r="C1353" t="s">
        <v>8</v>
      </c>
    </row>
    <row r="1354" spans="1:3" ht="15">
      <c r="A1354">
        <v>1348</v>
      </c>
      <c r="B1354" t="str">
        <f>"00250365"</f>
        <v>00250365</v>
      </c>
      <c r="C1354" t="s">
        <v>10</v>
      </c>
    </row>
    <row r="1355" spans="1:3" ht="15">
      <c r="A1355">
        <v>1349</v>
      </c>
      <c r="B1355" t="str">
        <f>"00385283"</f>
        <v>00385283</v>
      </c>
      <c r="C1355" t="s">
        <v>8</v>
      </c>
    </row>
    <row r="1356" spans="1:3" ht="15">
      <c r="A1356">
        <v>1350</v>
      </c>
      <c r="B1356" t="str">
        <f>"00395872"</f>
        <v>00395872</v>
      </c>
      <c r="C1356" t="s">
        <v>7</v>
      </c>
    </row>
    <row r="1357" spans="1:3" ht="15">
      <c r="A1357">
        <v>1351</v>
      </c>
      <c r="B1357" t="str">
        <f>"201409003218"</f>
        <v>201409003218</v>
      </c>
      <c r="C1357" t="s">
        <v>7</v>
      </c>
    </row>
    <row r="1358" spans="1:3" ht="15">
      <c r="A1358">
        <v>1352</v>
      </c>
      <c r="B1358" t="str">
        <f>"00370290"</f>
        <v>00370290</v>
      </c>
      <c r="C1358" t="s">
        <v>10</v>
      </c>
    </row>
    <row r="1359" spans="1:3" ht="15">
      <c r="A1359">
        <v>1353</v>
      </c>
      <c r="B1359" t="str">
        <f>"00389868"</f>
        <v>00389868</v>
      </c>
      <c r="C1359" t="s">
        <v>8</v>
      </c>
    </row>
    <row r="1360" spans="1:3" ht="15">
      <c r="A1360">
        <v>1354</v>
      </c>
      <c r="B1360" t="str">
        <f>"00383979"</f>
        <v>00383979</v>
      </c>
      <c r="C1360" t="s">
        <v>10</v>
      </c>
    </row>
    <row r="1361" spans="1:3" ht="15">
      <c r="A1361">
        <v>1355</v>
      </c>
      <c r="B1361" t="str">
        <f>"00402756"</f>
        <v>00402756</v>
      </c>
      <c r="C1361" t="s">
        <v>7</v>
      </c>
    </row>
    <row r="1362" spans="1:3" ht="15">
      <c r="A1362">
        <v>1356</v>
      </c>
      <c r="B1362" t="str">
        <f>"00397192"</f>
        <v>00397192</v>
      </c>
      <c r="C1362" t="s">
        <v>7</v>
      </c>
    </row>
    <row r="1363" spans="1:3" ht="15">
      <c r="A1363">
        <v>1357</v>
      </c>
      <c r="B1363" t="str">
        <f>"201510000746"</f>
        <v>201510000746</v>
      </c>
      <c r="C1363" t="s">
        <v>10</v>
      </c>
    </row>
    <row r="1364" spans="1:3" ht="15">
      <c r="A1364">
        <v>1358</v>
      </c>
      <c r="B1364" t="str">
        <f>"00367286"</f>
        <v>00367286</v>
      </c>
      <c r="C1364" t="s">
        <v>8</v>
      </c>
    </row>
    <row r="1365" spans="1:3" ht="15">
      <c r="A1365">
        <v>1359</v>
      </c>
      <c r="B1365" t="str">
        <f>"00382165"</f>
        <v>00382165</v>
      </c>
      <c r="C1365" t="s">
        <v>8</v>
      </c>
    </row>
    <row r="1366" spans="1:3" ht="15">
      <c r="A1366">
        <v>1360</v>
      </c>
      <c r="B1366" t="str">
        <f>"00376561"</f>
        <v>00376561</v>
      </c>
      <c r="C1366" t="s">
        <v>10</v>
      </c>
    </row>
    <row r="1367" spans="1:3" ht="15">
      <c r="A1367">
        <v>1361</v>
      </c>
      <c r="B1367" t="str">
        <f>"00379947"</f>
        <v>00379947</v>
      </c>
      <c r="C1367" t="s">
        <v>8</v>
      </c>
    </row>
    <row r="1368" spans="1:3" ht="15">
      <c r="A1368">
        <v>1362</v>
      </c>
      <c r="B1368" t="str">
        <f>"00349979"</f>
        <v>00349979</v>
      </c>
      <c r="C1368" t="s">
        <v>7</v>
      </c>
    </row>
    <row r="1369" spans="1:3" ht="15">
      <c r="A1369">
        <v>1363</v>
      </c>
      <c r="B1369" t="str">
        <f>"00410509"</f>
        <v>00410509</v>
      </c>
      <c r="C1369" t="s">
        <v>7</v>
      </c>
    </row>
    <row r="1370" spans="1:3" ht="15">
      <c r="A1370">
        <v>1364</v>
      </c>
      <c r="B1370" t="str">
        <f>"00386694"</f>
        <v>00386694</v>
      </c>
      <c r="C1370" t="s">
        <v>8</v>
      </c>
    </row>
    <row r="1371" spans="1:3" ht="15">
      <c r="A1371">
        <v>1365</v>
      </c>
      <c r="B1371" t="str">
        <f>"00313412"</f>
        <v>00313412</v>
      </c>
      <c r="C1371" t="s">
        <v>10</v>
      </c>
    </row>
    <row r="1372" spans="1:3" ht="15">
      <c r="A1372">
        <v>1366</v>
      </c>
      <c r="B1372" t="str">
        <f>"00396376"</f>
        <v>00396376</v>
      </c>
      <c r="C1372" t="s">
        <v>7</v>
      </c>
    </row>
    <row r="1373" spans="1:3" ht="15">
      <c r="A1373">
        <v>1367</v>
      </c>
      <c r="B1373" t="str">
        <f>"00383265"</f>
        <v>00383265</v>
      </c>
      <c r="C1373" t="s">
        <v>10</v>
      </c>
    </row>
    <row r="1374" spans="1:3" ht="15">
      <c r="A1374">
        <v>1368</v>
      </c>
      <c r="B1374" t="str">
        <f>"00377814"</f>
        <v>00377814</v>
      </c>
      <c r="C1374" t="s">
        <v>10</v>
      </c>
    </row>
    <row r="1375" spans="1:3" ht="15">
      <c r="A1375">
        <v>1369</v>
      </c>
      <c r="B1375" t="str">
        <f>"00388975"</f>
        <v>00388975</v>
      </c>
      <c r="C1375" t="s">
        <v>10</v>
      </c>
    </row>
    <row r="1376" spans="1:3" ht="15">
      <c r="A1376">
        <v>1370</v>
      </c>
      <c r="B1376" t="str">
        <f>"00369756"</f>
        <v>00369756</v>
      </c>
      <c r="C1376" t="s">
        <v>10</v>
      </c>
    </row>
    <row r="1377" spans="1:3" ht="15">
      <c r="A1377">
        <v>1371</v>
      </c>
      <c r="B1377" t="str">
        <f>"00394574"</f>
        <v>00394574</v>
      </c>
      <c r="C1377" t="s">
        <v>10</v>
      </c>
    </row>
    <row r="1378" spans="1:3" ht="15">
      <c r="A1378">
        <v>1372</v>
      </c>
      <c r="B1378" t="str">
        <f>"00393179"</f>
        <v>00393179</v>
      </c>
      <c r="C1378" t="s">
        <v>10</v>
      </c>
    </row>
    <row r="1379" spans="1:3" ht="15">
      <c r="A1379">
        <v>1373</v>
      </c>
      <c r="B1379" t="str">
        <f>"00342893"</f>
        <v>00342893</v>
      </c>
      <c r="C1379" t="s">
        <v>10</v>
      </c>
    </row>
    <row r="1380" spans="1:3" ht="15">
      <c r="A1380">
        <v>1374</v>
      </c>
      <c r="B1380" t="str">
        <f>"00026927"</f>
        <v>00026927</v>
      </c>
      <c r="C1380" t="s">
        <v>7</v>
      </c>
    </row>
    <row r="1381" spans="1:3" ht="15">
      <c r="A1381">
        <v>1375</v>
      </c>
      <c r="B1381" t="str">
        <f>"00309625"</f>
        <v>00309625</v>
      </c>
      <c r="C1381" t="s">
        <v>10</v>
      </c>
    </row>
    <row r="1382" spans="1:3" ht="15">
      <c r="A1382">
        <v>1376</v>
      </c>
      <c r="B1382" t="str">
        <f>"00361291"</f>
        <v>00361291</v>
      </c>
      <c r="C1382" t="s">
        <v>10</v>
      </c>
    </row>
    <row r="1383" spans="1:3" ht="15">
      <c r="A1383">
        <v>1377</v>
      </c>
      <c r="B1383" t="str">
        <f>"00398964"</f>
        <v>00398964</v>
      </c>
      <c r="C1383" t="s">
        <v>10</v>
      </c>
    </row>
    <row r="1384" spans="1:3" ht="15">
      <c r="A1384">
        <v>1378</v>
      </c>
      <c r="B1384" t="str">
        <f>"00395353"</f>
        <v>00395353</v>
      </c>
      <c r="C1384" t="s">
        <v>10</v>
      </c>
    </row>
    <row r="1385" spans="1:3" ht="15">
      <c r="A1385">
        <v>1379</v>
      </c>
      <c r="B1385" t="str">
        <f>"00402094"</f>
        <v>00402094</v>
      </c>
      <c r="C1385" t="s">
        <v>10</v>
      </c>
    </row>
    <row r="1386" spans="1:3" ht="15">
      <c r="A1386">
        <v>1380</v>
      </c>
      <c r="B1386" t="str">
        <f>"00364950"</f>
        <v>00364950</v>
      </c>
      <c r="C1386" t="s">
        <v>7</v>
      </c>
    </row>
    <row r="1387" spans="1:3" ht="15">
      <c r="A1387">
        <v>1381</v>
      </c>
      <c r="B1387" t="str">
        <f>"00263171"</f>
        <v>00263171</v>
      </c>
      <c r="C1387" t="s">
        <v>7</v>
      </c>
    </row>
    <row r="1388" spans="1:3" ht="15">
      <c r="A1388">
        <v>1382</v>
      </c>
      <c r="B1388" t="str">
        <f>"00386038"</f>
        <v>00386038</v>
      </c>
      <c r="C1388" t="s">
        <v>8</v>
      </c>
    </row>
    <row r="1389" spans="1:3" ht="15">
      <c r="A1389">
        <v>1383</v>
      </c>
      <c r="B1389" t="str">
        <f>"00328159"</f>
        <v>00328159</v>
      </c>
      <c r="C1389" t="s">
        <v>10</v>
      </c>
    </row>
    <row r="1390" spans="1:3" ht="15">
      <c r="A1390">
        <v>1384</v>
      </c>
      <c r="B1390" t="str">
        <f>"00354752"</f>
        <v>00354752</v>
      </c>
      <c r="C1390" t="s">
        <v>8</v>
      </c>
    </row>
    <row r="1391" spans="1:3" ht="15">
      <c r="A1391">
        <v>1385</v>
      </c>
      <c r="B1391" t="str">
        <f>"00383235"</f>
        <v>00383235</v>
      </c>
      <c r="C1391" t="s">
        <v>10</v>
      </c>
    </row>
    <row r="1392" spans="1:3" ht="15">
      <c r="A1392">
        <v>1386</v>
      </c>
      <c r="B1392" t="str">
        <f>"201511018491"</f>
        <v>201511018491</v>
      </c>
      <c r="C1392" t="s">
        <v>7</v>
      </c>
    </row>
    <row r="1393" spans="1:3" ht="15">
      <c r="A1393">
        <v>1387</v>
      </c>
      <c r="B1393" t="str">
        <f>"00348058"</f>
        <v>00348058</v>
      </c>
      <c r="C1393" t="s">
        <v>10</v>
      </c>
    </row>
    <row r="1394" spans="1:3" ht="15">
      <c r="A1394">
        <v>1388</v>
      </c>
      <c r="B1394" t="str">
        <f>"00375790"</f>
        <v>00375790</v>
      </c>
      <c r="C1394" t="s">
        <v>10</v>
      </c>
    </row>
    <row r="1395" spans="1:3" ht="15">
      <c r="A1395">
        <v>1389</v>
      </c>
      <c r="B1395" t="str">
        <f>"00374850"</f>
        <v>00374850</v>
      </c>
      <c r="C1395" t="s">
        <v>10</v>
      </c>
    </row>
    <row r="1396" spans="1:3" ht="15">
      <c r="A1396">
        <v>1390</v>
      </c>
      <c r="B1396" t="str">
        <f>"00332970"</f>
        <v>00332970</v>
      </c>
      <c r="C1396" t="s">
        <v>7</v>
      </c>
    </row>
    <row r="1397" spans="1:3" ht="15">
      <c r="A1397">
        <v>1391</v>
      </c>
      <c r="B1397" t="str">
        <f>"00249186"</f>
        <v>00249186</v>
      </c>
      <c r="C1397" t="s">
        <v>6</v>
      </c>
    </row>
    <row r="1398" spans="1:3" ht="15">
      <c r="A1398">
        <v>1392</v>
      </c>
      <c r="B1398" t="str">
        <f>"00319246"</f>
        <v>00319246</v>
      </c>
      <c r="C1398" t="s">
        <v>10</v>
      </c>
    </row>
    <row r="1399" spans="1:3" ht="15">
      <c r="A1399">
        <v>1393</v>
      </c>
      <c r="B1399" t="str">
        <f>"00358891"</f>
        <v>00358891</v>
      </c>
      <c r="C1399" t="s">
        <v>7</v>
      </c>
    </row>
    <row r="1400" spans="1:3" ht="15">
      <c r="A1400">
        <v>1394</v>
      </c>
      <c r="B1400" t="str">
        <f>"00378768"</f>
        <v>00378768</v>
      </c>
      <c r="C1400" t="s">
        <v>10</v>
      </c>
    </row>
    <row r="1401" spans="1:3" ht="15">
      <c r="A1401">
        <v>1395</v>
      </c>
      <c r="B1401" t="str">
        <f>"00329463"</f>
        <v>00329463</v>
      </c>
      <c r="C1401" t="s">
        <v>7</v>
      </c>
    </row>
    <row r="1402" spans="1:3" ht="15">
      <c r="A1402">
        <v>1396</v>
      </c>
      <c r="B1402" t="str">
        <f>"00329568"</f>
        <v>00329568</v>
      </c>
      <c r="C1402" t="s">
        <v>7</v>
      </c>
    </row>
    <row r="1403" spans="1:3" ht="15">
      <c r="A1403">
        <v>1397</v>
      </c>
      <c r="B1403" t="str">
        <f>"201402007113"</f>
        <v>201402007113</v>
      </c>
      <c r="C1403" t="s">
        <v>8</v>
      </c>
    </row>
    <row r="1404" spans="1:3" ht="15">
      <c r="A1404">
        <v>1398</v>
      </c>
      <c r="B1404" t="str">
        <f>"00415911"</f>
        <v>00415911</v>
      </c>
      <c r="C1404" t="s">
        <v>7</v>
      </c>
    </row>
    <row r="1405" spans="1:3" ht="15">
      <c r="A1405">
        <v>1399</v>
      </c>
      <c r="B1405" t="str">
        <f>"00368303"</f>
        <v>00368303</v>
      </c>
      <c r="C1405" t="s">
        <v>7</v>
      </c>
    </row>
    <row r="1406" spans="1:3" ht="15">
      <c r="A1406">
        <v>1400</v>
      </c>
      <c r="B1406" t="str">
        <f>"00405133"</f>
        <v>00405133</v>
      </c>
      <c r="C1406" t="s">
        <v>8</v>
      </c>
    </row>
    <row r="1407" spans="1:3" ht="15">
      <c r="A1407">
        <v>1401</v>
      </c>
      <c r="B1407" t="str">
        <f>"00364165"</f>
        <v>00364165</v>
      </c>
      <c r="C1407" t="s">
        <v>10</v>
      </c>
    </row>
    <row r="1408" spans="1:3" ht="15">
      <c r="A1408">
        <v>1402</v>
      </c>
      <c r="B1408" t="str">
        <f>"00393809"</f>
        <v>00393809</v>
      </c>
      <c r="C1408" t="s">
        <v>10</v>
      </c>
    </row>
    <row r="1409" spans="1:3" ht="15">
      <c r="A1409">
        <v>1403</v>
      </c>
      <c r="B1409" t="str">
        <f>"00281389"</f>
        <v>00281389</v>
      </c>
      <c r="C1409" t="s">
        <v>10</v>
      </c>
    </row>
    <row r="1410" spans="1:3" ht="15">
      <c r="A1410">
        <v>1404</v>
      </c>
      <c r="B1410" t="str">
        <f>"00402989"</f>
        <v>00402989</v>
      </c>
      <c r="C1410" t="s">
        <v>10</v>
      </c>
    </row>
    <row r="1411" spans="1:3" ht="15">
      <c r="A1411">
        <v>1405</v>
      </c>
      <c r="B1411" t="str">
        <f>"00342857"</f>
        <v>00342857</v>
      </c>
      <c r="C1411" t="s">
        <v>10</v>
      </c>
    </row>
    <row r="1412" spans="1:3" ht="15">
      <c r="A1412">
        <v>1406</v>
      </c>
      <c r="B1412" t="str">
        <f>"00262356"</f>
        <v>00262356</v>
      </c>
      <c r="C1412" t="s">
        <v>7</v>
      </c>
    </row>
    <row r="1413" spans="1:3" ht="15">
      <c r="A1413">
        <v>1407</v>
      </c>
      <c r="B1413" t="str">
        <f>"00281930"</f>
        <v>00281930</v>
      </c>
      <c r="C1413" t="s">
        <v>10</v>
      </c>
    </row>
    <row r="1414" spans="1:3" ht="15">
      <c r="A1414">
        <v>1408</v>
      </c>
      <c r="B1414" t="str">
        <f>"00356511"</f>
        <v>00356511</v>
      </c>
      <c r="C1414" t="s">
        <v>7</v>
      </c>
    </row>
    <row r="1415" spans="1:3" ht="15">
      <c r="A1415">
        <v>1409</v>
      </c>
      <c r="B1415" t="str">
        <f>"00391499"</f>
        <v>00391499</v>
      </c>
      <c r="C1415" t="s">
        <v>10</v>
      </c>
    </row>
    <row r="1416" spans="1:3" ht="15">
      <c r="A1416">
        <v>1410</v>
      </c>
      <c r="B1416" t="str">
        <f>"00347403"</f>
        <v>00347403</v>
      </c>
      <c r="C1416" t="s">
        <v>10</v>
      </c>
    </row>
    <row r="1417" spans="1:3" ht="15">
      <c r="A1417">
        <v>1411</v>
      </c>
      <c r="B1417" t="str">
        <f>"00258738"</f>
        <v>00258738</v>
      </c>
      <c r="C1417" t="s">
        <v>10</v>
      </c>
    </row>
    <row r="1418" spans="1:3" ht="15">
      <c r="A1418">
        <v>1412</v>
      </c>
      <c r="B1418" t="str">
        <f>"00339504"</f>
        <v>00339504</v>
      </c>
      <c r="C1418" t="s">
        <v>7</v>
      </c>
    </row>
    <row r="1419" spans="1:3" ht="15">
      <c r="A1419">
        <v>1413</v>
      </c>
      <c r="B1419" t="str">
        <f>"00370957"</f>
        <v>00370957</v>
      </c>
      <c r="C1419" t="s">
        <v>10</v>
      </c>
    </row>
    <row r="1420" spans="1:3" ht="15">
      <c r="A1420">
        <v>1414</v>
      </c>
      <c r="B1420" t="str">
        <f>"00357283"</f>
        <v>00357283</v>
      </c>
      <c r="C1420" t="s">
        <v>9</v>
      </c>
    </row>
    <row r="1421" spans="1:3" ht="15">
      <c r="A1421">
        <v>1415</v>
      </c>
      <c r="B1421" t="str">
        <f>"00419602"</f>
        <v>00419602</v>
      </c>
      <c r="C1421" t="s">
        <v>7</v>
      </c>
    </row>
    <row r="1422" spans="1:3" ht="15">
      <c r="A1422">
        <v>1416</v>
      </c>
      <c r="B1422" t="str">
        <f>"200910000092"</f>
        <v>200910000092</v>
      </c>
      <c r="C1422" t="s">
        <v>7</v>
      </c>
    </row>
    <row r="1423" spans="1:3" ht="15">
      <c r="A1423">
        <v>1417</v>
      </c>
      <c r="B1423" t="str">
        <f>"00120313"</f>
        <v>00120313</v>
      </c>
      <c r="C1423" t="s">
        <v>7</v>
      </c>
    </row>
    <row r="1424" spans="1:3" ht="15">
      <c r="A1424">
        <v>1418</v>
      </c>
      <c r="B1424" t="str">
        <f>"00348743"</f>
        <v>00348743</v>
      </c>
      <c r="C1424" t="s">
        <v>10</v>
      </c>
    </row>
    <row r="1425" spans="1:3" ht="15">
      <c r="A1425">
        <v>1419</v>
      </c>
      <c r="B1425" t="str">
        <f>"00391462"</f>
        <v>00391462</v>
      </c>
      <c r="C1425" t="s">
        <v>10</v>
      </c>
    </row>
    <row r="1426" spans="1:3" ht="15">
      <c r="A1426">
        <v>1420</v>
      </c>
      <c r="B1426" t="str">
        <f>"00367297"</f>
        <v>00367297</v>
      </c>
      <c r="C1426" t="s">
        <v>10</v>
      </c>
    </row>
    <row r="1427" spans="1:3" ht="15">
      <c r="A1427">
        <v>1421</v>
      </c>
      <c r="B1427" t="str">
        <f>"00365147"</f>
        <v>00365147</v>
      </c>
      <c r="C1427" t="s">
        <v>7</v>
      </c>
    </row>
    <row r="1428" spans="1:3" ht="15">
      <c r="A1428">
        <v>1422</v>
      </c>
      <c r="B1428" t="str">
        <f>"00391848"</f>
        <v>00391848</v>
      </c>
      <c r="C1428" t="s">
        <v>7</v>
      </c>
    </row>
    <row r="1429" spans="1:3" ht="15">
      <c r="A1429">
        <v>1423</v>
      </c>
      <c r="B1429" t="str">
        <f>"00276885"</f>
        <v>00276885</v>
      </c>
      <c r="C1429" t="s">
        <v>10</v>
      </c>
    </row>
    <row r="1430" spans="1:3" ht="15">
      <c r="A1430">
        <v>1424</v>
      </c>
      <c r="B1430" t="str">
        <f>"00375484"</f>
        <v>00375484</v>
      </c>
      <c r="C1430" t="s">
        <v>10</v>
      </c>
    </row>
    <row r="1431" spans="1:3" ht="15">
      <c r="A1431">
        <v>1425</v>
      </c>
      <c r="B1431" t="str">
        <f>"00386922"</f>
        <v>00386922</v>
      </c>
      <c r="C1431" t="s">
        <v>10</v>
      </c>
    </row>
    <row r="1432" spans="1:3" ht="15">
      <c r="A1432">
        <v>1426</v>
      </c>
      <c r="B1432" t="str">
        <f>"00371003"</f>
        <v>00371003</v>
      </c>
      <c r="C1432" t="s">
        <v>7</v>
      </c>
    </row>
    <row r="1433" spans="1:3" ht="15">
      <c r="A1433">
        <v>1427</v>
      </c>
      <c r="B1433" t="str">
        <f>"00389881"</f>
        <v>00389881</v>
      </c>
      <c r="C1433" t="s">
        <v>10</v>
      </c>
    </row>
    <row r="1434" spans="1:3" ht="15">
      <c r="A1434">
        <v>1428</v>
      </c>
      <c r="B1434" t="str">
        <f>"00388553"</f>
        <v>00388553</v>
      </c>
      <c r="C1434" t="s">
        <v>6</v>
      </c>
    </row>
    <row r="1435" spans="1:3" ht="15">
      <c r="A1435">
        <v>1429</v>
      </c>
      <c r="B1435" t="str">
        <f>"00416317"</f>
        <v>00416317</v>
      </c>
      <c r="C1435" t="s">
        <v>7</v>
      </c>
    </row>
    <row r="1436" spans="1:3" ht="15">
      <c r="A1436">
        <v>1430</v>
      </c>
      <c r="B1436" t="str">
        <f>"00381941"</f>
        <v>00381941</v>
      </c>
      <c r="C1436" t="s">
        <v>10</v>
      </c>
    </row>
    <row r="1437" spans="1:3" ht="15">
      <c r="A1437">
        <v>1431</v>
      </c>
      <c r="B1437" t="str">
        <f>"00376311"</f>
        <v>00376311</v>
      </c>
      <c r="C1437" t="s">
        <v>8</v>
      </c>
    </row>
    <row r="1438" spans="1:3" ht="15">
      <c r="A1438">
        <v>1432</v>
      </c>
      <c r="B1438" t="str">
        <f>"00422503"</f>
        <v>00422503</v>
      </c>
      <c r="C1438" t="s">
        <v>7</v>
      </c>
    </row>
    <row r="1439" spans="1:3" ht="15">
      <c r="A1439">
        <v>1433</v>
      </c>
      <c r="B1439" t="str">
        <f>"00385424"</f>
        <v>00385424</v>
      </c>
      <c r="C1439" t="s">
        <v>7</v>
      </c>
    </row>
    <row r="1440" spans="1:3" ht="15">
      <c r="A1440">
        <v>1434</v>
      </c>
      <c r="B1440" t="str">
        <f>"00420343"</f>
        <v>00420343</v>
      </c>
      <c r="C1440" t="s">
        <v>7</v>
      </c>
    </row>
    <row r="1441" spans="1:3" ht="15">
      <c r="A1441">
        <v>1435</v>
      </c>
      <c r="B1441" t="str">
        <f>"00411560"</f>
        <v>00411560</v>
      </c>
      <c r="C1441" t="s">
        <v>10</v>
      </c>
    </row>
    <row r="1442" spans="1:3" ht="15">
      <c r="A1442">
        <v>1436</v>
      </c>
      <c r="B1442" t="str">
        <f>"00377496"</f>
        <v>00377496</v>
      </c>
      <c r="C1442" t="s">
        <v>10</v>
      </c>
    </row>
    <row r="1443" spans="1:3" ht="15">
      <c r="A1443">
        <v>1437</v>
      </c>
      <c r="B1443" t="str">
        <f>"00411088"</f>
        <v>00411088</v>
      </c>
      <c r="C1443" t="s">
        <v>7</v>
      </c>
    </row>
    <row r="1444" spans="1:3" ht="15">
      <c r="A1444">
        <v>1438</v>
      </c>
      <c r="B1444" t="str">
        <f>"00407589"</f>
        <v>00407589</v>
      </c>
      <c r="C1444" t="s">
        <v>10</v>
      </c>
    </row>
    <row r="1445" spans="1:3" ht="15">
      <c r="A1445">
        <v>1439</v>
      </c>
      <c r="B1445" t="str">
        <f>"00233416"</f>
        <v>00233416</v>
      </c>
      <c r="C1445" t="s">
        <v>8</v>
      </c>
    </row>
    <row r="1446" spans="1:3" ht="15">
      <c r="A1446">
        <v>1440</v>
      </c>
      <c r="B1446" t="str">
        <f>"00388868"</f>
        <v>00388868</v>
      </c>
      <c r="C1446" t="s">
        <v>10</v>
      </c>
    </row>
    <row r="1447" spans="1:3" ht="15">
      <c r="A1447">
        <v>1441</v>
      </c>
      <c r="B1447" t="str">
        <f>"00387452"</f>
        <v>00387452</v>
      </c>
      <c r="C1447" t="s">
        <v>23</v>
      </c>
    </row>
    <row r="1448" spans="1:3" ht="15">
      <c r="A1448">
        <v>1442</v>
      </c>
      <c r="B1448" t="str">
        <f>"00399935"</f>
        <v>00399935</v>
      </c>
      <c r="C1448" t="s">
        <v>8</v>
      </c>
    </row>
    <row r="1449" spans="1:3" ht="15">
      <c r="A1449">
        <v>1443</v>
      </c>
      <c r="B1449" t="str">
        <f>"00385983"</f>
        <v>00385983</v>
      </c>
      <c r="C1449" t="s">
        <v>8</v>
      </c>
    </row>
    <row r="1450" spans="1:3" ht="15">
      <c r="A1450">
        <v>1444</v>
      </c>
      <c r="B1450" t="str">
        <f>"00391840"</f>
        <v>00391840</v>
      </c>
      <c r="C1450" t="s">
        <v>10</v>
      </c>
    </row>
    <row r="1451" spans="1:3" ht="15">
      <c r="A1451">
        <v>1445</v>
      </c>
      <c r="B1451" t="str">
        <f>"00395504"</f>
        <v>00395504</v>
      </c>
      <c r="C1451" t="s">
        <v>10</v>
      </c>
    </row>
    <row r="1452" spans="1:3" ht="15">
      <c r="A1452">
        <v>1446</v>
      </c>
      <c r="B1452" t="str">
        <f>"00392495"</f>
        <v>00392495</v>
      </c>
      <c r="C1452" t="s">
        <v>10</v>
      </c>
    </row>
    <row r="1453" spans="1:3" ht="15">
      <c r="A1453">
        <v>1447</v>
      </c>
      <c r="B1453" t="str">
        <f>"00267026"</f>
        <v>00267026</v>
      </c>
      <c r="C1453" t="s">
        <v>10</v>
      </c>
    </row>
    <row r="1454" spans="1:3" ht="15">
      <c r="A1454">
        <v>1448</v>
      </c>
      <c r="B1454" t="str">
        <f>"00391579"</f>
        <v>00391579</v>
      </c>
      <c r="C1454" t="s">
        <v>7</v>
      </c>
    </row>
    <row r="1455" spans="1:3" ht="15">
      <c r="A1455">
        <v>1449</v>
      </c>
      <c r="B1455" t="str">
        <f>"00408687"</f>
        <v>00408687</v>
      </c>
      <c r="C1455" t="s">
        <v>7</v>
      </c>
    </row>
    <row r="1456" spans="1:3" ht="15">
      <c r="A1456">
        <v>1450</v>
      </c>
      <c r="B1456" t="str">
        <f>"00336461"</f>
        <v>00336461</v>
      </c>
      <c r="C1456" t="s">
        <v>7</v>
      </c>
    </row>
    <row r="1457" spans="1:3" ht="15">
      <c r="A1457">
        <v>1451</v>
      </c>
      <c r="B1457" t="str">
        <f>"00422022"</f>
        <v>00422022</v>
      </c>
      <c r="C1457" t="s">
        <v>10</v>
      </c>
    </row>
    <row r="1458" spans="1:3" ht="15">
      <c r="A1458">
        <v>1452</v>
      </c>
      <c r="B1458" t="str">
        <f>"00323736"</f>
        <v>00323736</v>
      </c>
      <c r="C1458" t="s">
        <v>7</v>
      </c>
    </row>
    <row r="1459" spans="1:3" ht="15">
      <c r="A1459">
        <v>1453</v>
      </c>
      <c r="B1459" t="str">
        <f>"00388653"</f>
        <v>00388653</v>
      </c>
      <c r="C1459" t="s">
        <v>10</v>
      </c>
    </row>
    <row r="1460" spans="1:3" ht="15">
      <c r="A1460">
        <v>1454</v>
      </c>
      <c r="B1460" t="str">
        <f>"00408248"</f>
        <v>00408248</v>
      </c>
      <c r="C1460" t="s">
        <v>10</v>
      </c>
    </row>
    <row r="1461" spans="1:3" ht="15">
      <c r="A1461">
        <v>1455</v>
      </c>
      <c r="B1461" t="str">
        <f>"00402525"</f>
        <v>00402525</v>
      </c>
      <c r="C1461" t="s">
        <v>7</v>
      </c>
    </row>
    <row r="1462" spans="1:3" ht="15">
      <c r="A1462">
        <v>1456</v>
      </c>
      <c r="B1462" t="str">
        <f>"201511009926"</f>
        <v>201511009926</v>
      </c>
      <c r="C1462" t="s">
        <v>6</v>
      </c>
    </row>
    <row r="1463" spans="1:3" ht="15">
      <c r="A1463">
        <v>1457</v>
      </c>
      <c r="B1463" t="str">
        <f>"00373760"</f>
        <v>00373760</v>
      </c>
      <c r="C1463" t="s">
        <v>10</v>
      </c>
    </row>
    <row r="1464" spans="1:3" ht="15">
      <c r="A1464">
        <v>1458</v>
      </c>
      <c r="B1464" t="str">
        <f>"00257570"</f>
        <v>00257570</v>
      </c>
      <c r="C1464" t="s">
        <v>10</v>
      </c>
    </row>
    <row r="1465" spans="1:3" ht="15">
      <c r="A1465">
        <v>1459</v>
      </c>
      <c r="B1465" t="str">
        <f>"00386460"</f>
        <v>00386460</v>
      </c>
      <c r="C1465" t="s">
        <v>10</v>
      </c>
    </row>
    <row r="1466" spans="1:3" ht="15">
      <c r="A1466">
        <v>1460</v>
      </c>
      <c r="B1466" t="str">
        <f>"00419727"</f>
        <v>00419727</v>
      </c>
      <c r="C1466" t="s">
        <v>10</v>
      </c>
    </row>
    <row r="1467" spans="1:3" ht="15">
      <c r="A1467">
        <v>1461</v>
      </c>
      <c r="B1467" t="str">
        <f>"201511017453"</f>
        <v>201511017453</v>
      </c>
      <c r="C1467" t="s">
        <v>6</v>
      </c>
    </row>
    <row r="1468" spans="1:3" ht="15">
      <c r="A1468">
        <v>1462</v>
      </c>
      <c r="B1468" t="str">
        <f>"00404228"</f>
        <v>00404228</v>
      </c>
      <c r="C1468" t="s">
        <v>7</v>
      </c>
    </row>
    <row r="1469" spans="1:3" ht="15">
      <c r="A1469">
        <v>1463</v>
      </c>
      <c r="B1469" t="str">
        <f>"00407350"</f>
        <v>00407350</v>
      </c>
      <c r="C1469" t="s">
        <v>10</v>
      </c>
    </row>
    <row r="1470" spans="1:3" ht="15">
      <c r="A1470">
        <v>1464</v>
      </c>
      <c r="B1470" t="str">
        <f>"00391057"</f>
        <v>00391057</v>
      </c>
      <c r="C1470" t="s">
        <v>7</v>
      </c>
    </row>
    <row r="1471" spans="1:3" ht="15">
      <c r="A1471">
        <v>1465</v>
      </c>
      <c r="B1471" t="str">
        <f>"00419481"</f>
        <v>00419481</v>
      </c>
      <c r="C1471" t="s">
        <v>10</v>
      </c>
    </row>
    <row r="1472" spans="1:3" ht="15">
      <c r="A1472">
        <v>1466</v>
      </c>
      <c r="B1472" t="str">
        <f>"00326377"</f>
        <v>00326377</v>
      </c>
      <c r="C1472" t="s">
        <v>7</v>
      </c>
    </row>
    <row r="1473" spans="1:3" ht="15">
      <c r="A1473">
        <v>1467</v>
      </c>
      <c r="B1473" t="str">
        <f>"00404396"</f>
        <v>00404396</v>
      </c>
      <c r="C1473" t="s">
        <v>7</v>
      </c>
    </row>
    <row r="1474" spans="1:3" ht="15">
      <c r="A1474">
        <v>1468</v>
      </c>
      <c r="B1474" t="str">
        <f>"00378322"</f>
        <v>00378322</v>
      </c>
      <c r="C1474" t="s">
        <v>7</v>
      </c>
    </row>
    <row r="1475" spans="1:3" ht="15">
      <c r="A1475">
        <v>1469</v>
      </c>
      <c r="B1475" t="str">
        <f>"00408148"</f>
        <v>00408148</v>
      </c>
      <c r="C1475" t="s">
        <v>10</v>
      </c>
    </row>
    <row r="1476" spans="1:3" ht="15">
      <c r="A1476">
        <v>1470</v>
      </c>
      <c r="B1476" t="str">
        <f>"00400930"</f>
        <v>00400930</v>
      </c>
      <c r="C1476" t="s">
        <v>9</v>
      </c>
    </row>
    <row r="1477" spans="1:3" ht="15">
      <c r="A1477">
        <v>1471</v>
      </c>
      <c r="B1477" t="str">
        <f>"00255572"</f>
        <v>00255572</v>
      </c>
      <c r="C1477" t="s">
        <v>7</v>
      </c>
    </row>
    <row r="1478" spans="1:3" ht="15">
      <c r="A1478">
        <v>1472</v>
      </c>
      <c r="B1478" t="str">
        <f>"00405112"</f>
        <v>00405112</v>
      </c>
      <c r="C1478" t="s">
        <v>8</v>
      </c>
    </row>
    <row r="1479" spans="1:3" ht="15">
      <c r="A1479">
        <v>1473</v>
      </c>
      <c r="B1479" t="str">
        <f>"00372620"</f>
        <v>00372620</v>
      </c>
      <c r="C1479" t="s">
        <v>10</v>
      </c>
    </row>
    <row r="1480" spans="1:3" ht="15">
      <c r="A1480">
        <v>1474</v>
      </c>
      <c r="B1480" t="str">
        <f>"00409131"</f>
        <v>00409131</v>
      </c>
      <c r="C1480" t="s">
        <v>10</v>
      </c>
    </row>
    <row r="1481" spans="1:3" ht="15">
      <c r="A1481">
        <v>1475</v>
      </c>
      <c r="B1481" t="str">
        <f>"00218824"</f>
        <v>00218824</v>
      </c>
      <c r="C1481" t="s">
        <v>10</v>
      </c>
    </row>
    <row r="1482" spans="1:3" ht="15">
      <c r="A1482">
        <v>1476</v>
      </c>
      <c r="B1482" t="str">
        <f>"00358592"</f>
        <v>00358592</v>
      </c>
      <c r="C1482" t="s">
        <v>7</v>
      </c>
    </row>
    <row r="1483" spans="1:3" ht="15">
      <c r="A1483">
        <v>1477</v>
      </c>
      <c r="B1483" t="str">
        <f>"00405676"</f>
        <v>00405676</v>
      </c>
      <c r="C1483" t="s">
        <v>7</v>
      </c>
    </row>
    <row r="1484" spans="1:3" ht="15">
      <c r="A1484">
        <v>1478</v>
      </c>
      <c r="B1484" t="str">
        <f>"00406052"</f>
        <v>00406052</v>
      </c>
      <c r="C1484" t="s">
        <v>10</v>
      </c>
    </row>
    <row r="1485" spans="1:3" ht="15">
      <c r="A1485">
        <v>1479</v>
      </c>
      <c r="B1485" t="str">
        <f>"201410005300"</f>
        <v>201410005300</v>
      </c>
      <c r="C1485" t="s">
        <v>7</v>
      </c>
    </row>
    <row r="1486" spans="1:3" ht="15">
      <c r="A1486">
        <v>1480</v>
      </c>
      <c r="B1486" t="str">
        <f>"00395320"</f>
        <v>00395320</v>
      </c>
      <c r="C1486" t="s">
        <v>10</v>
      </c>
    </row>
    <row r="1487" spans="1:3" ht="15">
      <c r="A1487">
        <v>1481</v>
      </c>
      <c r="B1487" t="str">
        <f>"00391015"</f>
        <v>00391015</v>
      </c>
      <c r="C1487" t="s">
        <v>9</v>
      </c>
    </row>
    <row r="1488" spans="1:3" ht="15">
      <c r="A1488">
        <v>1482</v>
      </c>
      <c r="B1488" t="str">
        <f>"00404273"</f>
        <v>00404273</v>
      </c>
      <c r="C1488" t="s">
        <v>10</v>
      </c>
    </row>
    <row r="1489" spans="1:3" ht="15">
      <c r="A1489">
        <v>1483</v>
      </c>
      <c r="B1489" t="str">
        <f>"00388646"</f>
        <v>00388646</v>
      </c>
      <c r="C1489" t="s">
        <v>10</v>
      </c>
    </row>
    <row r="1490" spans="1:3" ht="15">
      <c r="A1490">
        <v>1484</v>
      </c>
      <c r="B1490" t="str">
        <f>"00417197"</f>
        <v>00417197</v>
      </c>
      <c r="C1490" t="s">
        <v>7</v>
      </c>
    </row>
    <row r="1491" spans="1:3" ht="15">
      <c r="A1491">
        <v>1485</v>
      </c>
      <c r="B1491" t="str">
        <f>"00291700"</f>
        <v>00291700</v>
      </c>
      <c r="C1491" t="s">
        <v>7</v>
      </c>
    </row>
    <row r="1492" spans="1:3" ht="15">
      <c r="A1492">
        <v>1486</v>
      </c>
      <c r="B1492" t="str">
        <f>"00415521"</f>
        <v>00415521</v>
      </c>
      <c r="C1492" t="s">
        <v>10</v>
      </c>
    </row>
    <row r="1493" spans="1:3" ht="15">
      <c r="A1493">
        <v>1487</v>
      </c>
      <c r="B1493" t="str">
        <f>"00103366"</f>
        <v>00103366</v>
      </c>
      <c r="C1493" t="s">
        <v>10</v>
      </c>
    </row>
    <row r="1494" spans="1:3" ht="15">
      <c r="A1494">
        <v>1488</v>
      </c>
      <c r="B1494" t="str">
        <f>"201511022339"</f>
        <v>201511022339</v>
      </c>
      <c r="C1494" t="s">
        <v>8</v>
      </c>
    </row>
    <row r="1495" spans="1:3" ht="15">
      <c r="A1495">
        <v>1489</v>
      </c>
      <c r="B1495" t="str">
        <f>"00380934"</f>
        <v>00380934</v>
      </c>
      <c r="C1495" t="s">
        <v>10</v>
      </c>
    </row>
    <row r="1496" spans="1:3" ht="15">
      <c r="A1496">
        <v>1490</v>
      </c>
      <c r="B1496" t="str">
        <f>"00291862"</f>
        <v>00291862</v>
      </c>
      <c r="C1496" t="s">
        <v>6</v>
      </c>
    </row>
    <row r="1497" spans="1:3" ht="15">
      <c r="A1497">
        <v>1491</v>
      </c>
      <c r="B1497" t="str">
        <f>"00361953"</f>
        <v>00361953</v>
      </c>
      <c r="C1497" t="s">
        <v>6</v>
      </c>
    </row>
    <row r="1498" spans="1:3" ht="15">
      <c r="A1498">
        <v>1492</v>
      </c>
      <c r="B1498" t="str">
        <f>"00358305"</f>
        <v>00358305</v>
      </c>
      <c r="C1498" t="s">
        <v>10</v>
      </c>
    </row>
    <row r="1499" spans="1:3" ht="15">
      <c r="A1499">
        <v>1493</v>
      </c>
      <c r="B1499" t="str">
        <f>"00416263"</f>
        <v>00416263</v>
      </c>
      <c r="C1499" t="s">
        <v>10</v>
      </c>
    </row>
    <row r="1500" spans="1:3" ht="15">
      <c r="A1500">
        <v>1494</v>
      </c>
      <c r="B1500" t="str">
        <f>"00402309"</f>
        <v>00402309</v>
      </c>
      <c r="C1500" t="s">
        <v>8</v>
      </c>
    </row>
    <row r="1501" spans="1:3" ht="15">
      <c r="A1501">
        <v>1495</v>
      </c>
      <c r="B1501" t="str">
        <f>"00411443"</f>
        <v>00411443</v>
      </c>
      <c r="C1501" t="s">
        <v>7</v>
      </c>
    </row>
    <row r="1502" spans="1:3" ht="15">
      <c r="A1502">
        <v>1496</v>
      </c>
      <c r="B1502" t="str">
        <f>"00363932"</f>
        <v>00363932</v>
      </c>
      <c r="C1502" t="s">
        <v>8</v>
      </c>
    </row>
    <row r="1503" spans="1:3" ht="15">
      <c r="A1503">
        <v>1497</v>
      </c>
      <c r="B1503" t="str">
        <f>"00401246"</f>
        <v>00401246</v>
      </c>
      <c r="C1503" t="s">
        <v>10</v>
      </c>
    </row>
    <row r="1504" spans="1:3" ht="15">
      <c r="A1504">
        <v>1498</v>
      </c>
      <c r="B1504" t="str">
        <f>"00405646"</f>
        <v>00405646</v>
      </c>
      <c r="C1504" t="s">
        <v>10</v>
      </c>
    </row>
    <row r="1505" spans="1:3" ht="15">
      <c r="A1505">
        <v>1499</v>
      </c>
      <c r="B1505" t="str">
        <f>"00410920"</f>
        <v>00410920</v>
      </c>
      <c r="C1505" t="s">
        <v>8</v>
      </c>
    </row>
    <row r="1506" spans="1:3" ht="15">
      <c r="A1506">
        <v>1500</v>
      </c>
      <c r="B1506" t="str">
        <f>"00357522"</f>
        <v>00357522</v>
      </c>
      <c r="C1506" t="s">
        <v>10</v>
      </c>
    </row>
    <row r="1507" spans="1:3" ht="15">
      <c r="A1507">
        <v>1501</v>
      </c>
      <c r="B1507" t="str">
        <f>"00021787"</f>
        <v>00021787</v>
      </c>
      <c r="C1507" t="s">
        <v>8</v>
      </c>
    </row>
    <row r="1508" spans="1:3" ht="15">
      <c r="A1508">
        <v>1502</v>
      </c>
      <c r="B1508" t="str">
        <f>"00391252"</f>
        <v>00391252</v>
      </c>
      <c r="C1508" t="s">
        <v>8</v>
      </c>
    </row>
    <row r="1509" spans="1:3" ht="15">
      <c r="A1509">
        <v>1503</v>
      </c>
      <c r="B1509" t="str">
        <f>"00409513"</f>
        <v>00409513</v>
      </c>
      <c r="C1509" t="s">
        <v>10</v>
      </c>
    </row>
    <row r="1510" spans="1:3" ht="15">
      <c r="A1510">
        <v>1504</v>
      </c>
      <c r="B1510" t="str">
        <f>"00408796"</f>
        <v>00408796</v>
      </c>
      <c r="C1510" t="s">
        <v>10</v>
      </c>
    </row>
    <row r="1511" spans="1:3" ht="15">
      <c r="A1511">
        <v>1505</v>
      </c>
      <c r="B1511" t="str">
        <f>"00274882"</f>
        <v>00274882</v>
      </c>
      <c r="C1511" t="s">
        <v>7</v>
      </c>
    </row>
    <row r="1512" spans="1:3" ht="15">
      <c r="A1512">
        <v>1506</v>
      </c>
      <c r="B1512" t="str">
        <f>"00366911"</f>
        <v>00366911</v>
      </c>
      <c r="C1512" t="s">
        <v>7</v>
      </c>
    </row>
    <row r="1513" spans="1:3" ht="15">
      <c r="A1513">
        <v>1507</v>
      </c>
      <c r="B1513" t="str">
        <f>"00207595"</f>
        <v>00207595</v>
      </c>
      <c r="C1513" t="s">
        <v>7</v>
      </c>
    </row>
    <row r="1514" spans="1:3" ht="15">
      <c r="A1514">
        <v>1508</v>
      </c>
      <c r="B1514" t="str">
        <f>"00371559"</f>
        <v>00371559</v>
      </c>
      <c r="C1514" t="s">
        <v>7</v>
      </c>
    </row>
    <row r="1515" spans="1:3" ht="15">
      <c r="A1515">
        <v>1509</v>
      </c>
      <c r="B1515" t="str">
        <f>"00372423"</f>
        <v>00372423</v>
      </c>
      <c r="C1515" t="s">
        <v>10</v>
      </c>
    </row>
    <row r="1516" spans="1:3" ht="15">
      <c r="A1516">
        <v>1510</v>
      </c>
      <c r="B1516" t="str">
        <f>"00305961"</f>
        <v>00305961</v>
      </c>
      <c r="C1516" t="s">
        <v>8</v>
      </c>
    </row>
    <row r="1517" spans="1:3" ht="15">
      <c r="A1517">
        <v>1511</v>
      </c>
      <c r="B1517" t="str">
        <f>"00378421"</f>
        <v>00378421</v>
      </c>
      <c r="C1517" t="s">
        <v>9</v>
      </c>
    </row>
    <row r="1518" spans="1:3" ht="15">
      <c r="A1518">
        <v>1512</v>
      </c>
      <c r="B1518" t="str">
        <f>"00365628"</f>
        <v>00365628</v>
      </c>
      <c r="C1518" t="s">
        <v>7</v>
      </c>
    </row>
    <row r="1519" spans="1:3" ht="15">
      <c r="A1519">
        <v>1513</v>
      </c>
      <c r="B1519" t="str">
        <f>"00337685"</f>
        <v>00337685</v>
      </c>
      <c r="C1519" t="s">
        <v>10</v>
      </c>
    </row>
    <row r="1520" spans="1:3" ht="15">
      <c r="A1520">
        <v>1514</v>
      </c>
      <c r="B1520" t="str">
        <f>"00384976"</f>
        <v>00384976</v>
      </c>
      <c r="C1520" t="s">
        <v>7</v>
      </c>
    </row>
    <row r="1521" spans="1:3" ht="15">
      <c r="A1521">
        <v>1515</v>
      </c>
      <c r="B1521" t="str">
        <f>"00392018"</f>
        <v>00392018</v>
      </c>
      <c r="C1521" t="s">
        <v>10</v>
      </c>
    </row>
    <row r="1522" spans="1:3" ht="15">
      <c r="A1522">
        <v>1516</v>
      </c>
      <c r="B1522" t="str">
        <f>"00368248"</f>
        <v>00368248</v>
      </c>
      <c r="C1522" t="s">
        <v>7</v>
      </c>
    </row>
    <row r="1523" spans="1:3" ht="15">
      <c r="A1523">
        <v>1517</v>
      </c>
      <c r="B1523" t="str">
        <f>"00261760"</f>
        <v>00261760</v>
      </c>
      <c r="C1523" t="s">
        <v>7</v>
      </c>
    </row>
    <row r="1524" spans="1:3" ht="15">
      <c r="A1524">
        <v>1518</v>
      </c>
      <c r="B1524" t="str">
        <f>"00348806"</f>
        <v>00348806</v>
      </c>
      <c r="C1524" t="s">
        <v>10</v>
      </c>
    </row>
    <row r="1525" spans="1:3" ht="15">
      <c r="A1525">
        <v>1519</v>
      </c>
      <c r="B1525" t="str">
        <f>"00284808"</f>
        <v>00284808</v>
      </c>
      <c r="C1525" t="s">
        <v>7</v>
      </c>
    </row>
    <row r="1526" spans="1:3" ht="15">
      <c r="A1526">
        <v>1520</v>
      </c>
      <c r="B1526" t="str">
        <f>"00274327"</f>
        <v>00274327</v>
      </c>
      <c r="C1526" t="s">
        <v>8</v>
      </c>
    </row>
    <row r="1527" spans="1:3" ht="15">
      <c r="A1527">
        <v>1521</v>
      </c>
      <c r="B1527" t="str">
        <f>"00372852"</f>
        <v>00372852</v>
      </c>
      <c r="C1527" t="s">
        <v>8</v>
      </c>
    </row>
    <row r="1528" spans="1:3" ht="15">
      <c r="A1528">
        <v>1522</v>
      </c>
      <c r="B1528" t="str">
        <f>"00371724"</f>
        <v>00371724</v>
      </c>
      <c r="C1528" t="s">
        <v>10</v>
      </c>
    </row>
    <row r="1529" spans="1:3" ht="15">
      <c r="A1529">
        <v>1523</v>
      </c>
      <c r="B1529" t="str">
        <f>"00364758"</f>
        <v>00364758</v>
      </c>
      <c r="C1529" t="s">
        <v>7</v>
      </c>
    </row>
    <row r="1530" spans="1:3" ht="15">
      <c r="A1530">
        <v>1524</v>
      </c>
      <c r="B1530" t="str">
        <f>"00409889"</f>
        <v>00409889</v>
      </c>
      <c r="C1530" t="s">
        <v>9</v>
      </c>
    </row>
    <row r="1531" spans="1:3" ht="15">
      <c r="A1531">
        <v>1525</v>
      </c>
      <c r="B1531" t="str">
        <f>"00420079"</f>
        <v>00420079</v>
      </c>
      <c r="C1531" t="s">
        <v>7</v>
      </c>
    </row>
    <row r="1532" spans="1:3" ht="15">
      <c r="A1532">
        <v>1526</v>
      </c>
      <c r="B1532" t="str">
        <f>"00325173"</f>
        <v>00325173</v>
      </c>
      <c r="C1532" t="s">
        <v>7</v>
      </c>
    </row>
    <row r="1533" spans="1:3" ht="15">
      <c r="A1533">
        <v>1527</v>
      </c>
      <c r="B1533" t="str">
        <f>"00381414"</f>
        <v>00381414</v>
      </c>
      <c r="C1533" t="s">
        <v>8</v>
      </c>
    </row>
    <row r="1534" spans="1:3" ht="15">
      <c r="A1534">
        <v>1528</v>
      </c>
      <c r="B1534" t="str">
        <f>"00402635"</f>
        <v>00402635</v>
      </c>
      <c r="C1534" t="s">
        <v>7</v>
      </c>
    </row>
    <row r="1535" spans="1:3" ht="15">
      <c r="A1535">
        <v>1529</v>
      </c>
      <c r="B1535" t="str">
        <f>"00419446"</f>
        <v>00419446</v>
      </c>
      <c r="C1535" t="s">
        <v>10</v>
      </c>
    </row>
    <row r="1536" spans="1:3" ht="15">
      <c r="A1536">
        <v>1530</v>
      </c>
      <c r="B1536" t="str">
        <f>"00397965"</f>
        <v>00397965</v>
      </c>
      <c r="C1536" t="s">
        <v>7</v>
      </c>
    </row>
    <row r="1537" spans="1:3" ht="15">
      <c r="A1537">
        <v>1531</v>
      </c>
      <c r="B1537" t="str">
        <f>"00422781"</f>
        <v>00422781</v>
      </c>
      <c r="C1537" t="s">
        <v>8</v>
      </c>
    </row>
    <row r="1538" spans="1:3" ht="15">
      <c r="A1538">
        <v>1532</v>
      </c>
      <c r="B1538" t="str">
        <f>"00411368"</f>
        <v>00411368</v>
      </c>
      <c r="C1538" t="s">
        <v>8</v>
      </c>
    </row>
    <row r="1539" spans="1:3" ht="15">
      <c r="A1539">
        <v>1533</v>
      </c>
      <c r="B1539" t="str">
        <f>"00346514"</f>
        <v>00346514</v>
      </c>
      <c r="C1539" t="s">
        <v>7</v>
      </c>
    </row>
    <row r="1540" spans="1:3" ht="15">
      <c r="A1540">
        <v>1534</v>
      </c>
      <c r="B1540" t="str">
        <f>"00355985"</f>
        <v>00355985</v>
      </c>
      <c r="C1540" t="s">
        <v>7</v>
      </c>
    </row>
    <row r="1541" spans="1:3" ht="15">
      <c r="A1541">
        <v>1535</v>
      </c>
      <c r="B1541" t="str">
        <f>"00406387"</f>
        <v>00406387</v>
      </c>
      <c r="C1541" t="s">
        <v>7</v>
      </c>
    </row>
    <row r="1542" spans="1:3" ht="15">
      <c r="A1542">
        <v>1536</v>
      </c>
      <c r="B1542" t="str">
        <f>"00401183"</f>
        <v>00401183</v>
      </c>
      <c r="C1542" t="s">
        <v>7</v>
      </c>
    </row>
    <row r="1543" spans="1:3" ht="15">
      <c r="A1543">
        <v>1537</v>
      </c>
      <c r="B1543" t="str">
        <f>"00366941"</f>
        <v>00366941</v>
      </c>
      <c r="C1543" t="s">
        <v>10</v>
      </c>
    </row>
    <row r="1544" spans="1:3" ht="15">
      <c r="A1544">
        <v>1538</v>
      </c>
      <c r="B1544" t="str">
        <f>"00364298"</f>
        <v>00364298</v>
      </c>
      <c r="C1544" t="s">
        <v>10</v>
      </c>
    </row>
    <row r="1545" spans="1:3" ht="15">
      <c r="A1545">
        <v>1539</v>
      </c>
      <c r="B1545" t="str">
        <f>"00360149"</f>
        <v>00360149</v>
      </c>
      <c r="C1545" t="s">
        <v>8</v>
      </c>
    </row>
    <row r="1546" spans="1:3" ht="15">
      <c r="A1546">
        <v>1540</v>
      </c>
      <c r="B1546" t="str">
        <f>"00283679"</f>
        <v>00283679</v>
      </c>
      <c r="C1546" t="s">
        <v>8</v>
      </c>
    </row>
    <row r="1547" spans="1:3" ht="15">
      <c r="A1547">
        <v>1541</v>
      </c>
      <c r="B1547" t="str">
        <f>"00377879"</f>
        <v>00377879</v>
      </c>
      <c r="C1547" t="s">
        <v>9</v>
      </c>
    </row>
    <row r="1548" spans="1:3" ht="15">
      <c r="A1548">
        <v>1542</v>
      </c>
      <c r="B1548" t="str">
        <f>"00385952"</f>
        <v>00385952</v>
      </c>
      <c r="C1548" t="s">
        <v>8</v>
      </c>
    </row>
    <row r="1549" spans="1:3" ht="15">
      <c r="A1549">
        <v>1543</v>
      </c>
      <c r="B1549" t="str">
        <f>"201511022697"</f>
        <v>201511022697</v>
      </c>
      <c r="C1549" t="s">
        <v>8</v>
      </c>
    </row>
    <row r="1550" spans="1:3" ht="15">
      <c r="A1550">
        <v>1544</v>
      </c>
      <c r="B1550" t="str">
        <f>"00350238"</f>
        <v>00350238</v>
      </c>
      <c r="C1550" t="s">
        <v>10</v>
      </c>
    </row>
    <row r="1551" spans="1:3" ht="15">
      <c r="A1551">
        <v>1545</v>
      </c>
      <c r="B1551" t="str">
        <f>"00384489"</f>
        <v>00384489</v>
      </c>
      <c r="C1551" t="s">
        <v>10</v>
      </c>
    </row>
    <row r="1552" spans="1:3" ht="15">
      <c r="A1552">
        <v>1546</v>
      </c>
      <c r="B1552" t="str">
        <f>"00388146"</f>
        <v>00388146</v>
      </c>
      <c r="C1552" t="s">
        <v>8</v>
      </c>
    </row>
    <row r="1553" spans="1:3" ht="15">
      <c r="A1553">
        <v>1547</v>
      </c>
      <c r="B1553" t="str">
        <f>"00346580"</f>
        <v>00346580</v>
      </c>
      <c r="C1553" t="s">
        <v>8</v>
      </c>
    </row>
    <row r="1554" spans="1:3" ht="15">
      <c r="A1554">
        <v>1548</v>
      </c>
      <c r="B1554" t="str">
        <f>"00360484"</f>
        <v>00360484</v>
      </c>
      <c r="C1554" t="s">
        <v>8</v>
      </c>
    </row>
    <row r="1555" spans="1:3" ht="15">
      <c r="A1555">
        <v>1549</v>
      </c>
      <c r="B1555" t="str">
        <f>"00417685"</f>
        <v>00417685</v>
      </c>
      <c r="C1555" t="s">
        <v>10</v>
      </c>
    </row>
    <row r="1556" spans="1:3" ht="15">
      <c r="A1556">
        <v>1550</v>
      </c>
      <c r="B1556" t="str">
        <f>"00343714"</f>
        <v>00343714</v>
      </c>
      <c r="C1556" t="s">
        <v>8</v>
      </c>
    </row>
    <row r="1557" spans="1:3" ht="15">
      <c r="A1557">
        <v>1551</v>
      </c>
      <c r="B1557" t="str">
        <f>"00409491"</f>
        <v>00409491</v>
      </c>
      <c r="C1557" t="s">
        <v>7</v>
      </c>
    </row>
    <row r="1558" spans="1:3" ht="15">
      <c r="A1558">
        <v>1552</v>
      </c>
      <c r="B1558" t="str">
        <f>"00376508"</f>
        <v>00376508</v>
      </c>
      <c r="C1558" t="s">
        <v>6</v>
      </c>
    </row>
    <row r="1559" spans="1:3" ht="15">
      <c r="A1559">
        <v>1553</v>
      </c>
      <c r="B1559" t="str">
        <f>"00399557"</f>
        <v>00399557</v>
      </c>
      <c r="C1559" t="s">
        <v>7</v>
      </c>
    </row>
    <row r="1560" spans="1:3" ht="15">
      <c r="A1560">
        <v>1554</v>
      </c>
      <c r="B1560" t="str">
        <f>"00386667"</f>
        <v>00386667</v>
      </c>
      <c r="C1560" t="s">
        <v>10</v>
      </c>
    </row>
    <row r="1561" spans="1:3" ht="15">
      <c r="A1561">
        <v>1555</v>
      </c>
      <c r="B1561" t="str">
        <f>"00042453"</f>
        <v>00042453</v>
      </c>
      <c r="C1561" t="s">
        <v>8</v>
      </c>
    </row>
    <row r="1562" spans="1:3" ht="15">
      <c r="A1562">
        <v>1556</v>
      </c>
      <c r="B1562" t="str">
        <f>"00406016"</f>
        <v>00406016</v>
      </c>
      <c r="C1562" t="s">
        <v>10</v>
      </c>
    </row>
    <row r="1563" spans="1:3" ht="15">
      <c r="A1563">
        <v>1557</v>
      </c>
      <c r="B1563" t="str">
        <f>"201402005127"</f>
        <v>201402005127</v>
      </c>
      <c r="C1563" t="s">
        <v>7</v>
      </c>
    </row>
    <row r="1564" spans="1:3" ht="15">
      <c r="A1564">
        <v>1558</v>
      </c>
      <c r="B1564" t="str">
        <f>"00351128"</f>
        <v>00351128</v>
      </c>
      <c r="C1564" t="s">
        <v>8</v>
      </c>
    </row>
    <row r="1565" spans="1:3" ht="15">
      <c r="A1565">
        <v>1559</v>
      </c>
      <c r="B1565" t="str">
        <f>"00365435"</f>
        <v>00365435</v>
      </c>
      <c r="C1565" t="s">
        <v>8</v>
      </c>
    </row>
    <row r="1566" spans="1:3" ht="15">
      <c r="A1566">
        <v>1560</v>
      </c>
      <c r="B1566" t="str">
        <f>"00405579"</f>
        <v>00405579</v>
      </c>
      <c r="C1566" t="s">
        <v>8</v>
      </c>
    </row>
    <row r="1567" spans="1:3" ht="15">
      <c r="A1567">
        <v>1561</v>
      </c>
      <c r="B1567" t="str">
        <f>"00417041"</f>
        <v>00417041</v>
      </c>
      <c r="C1567" t="s">
        <v>7</v>
      </c>
    </row>
    <row r="1568" spans="1:3" ht="15">
      <c r="A1568">
        <v>1562</v>
      </c>
      <c r="B1568" t="str">
        <f>"00411025"</f>
        <v>00411025</v>
      </c>
      <c r="C1568" t="s">
        <v>7</v>
      </c>
    </row>
    <row r="1569" spans="1:3" ht="15">
      <c r="A1569">
        <v>1563</v>
      </c>
      <c r="B1569" t="str">
        <f>"00416873"</f>
        <v>00416873</v>
      </c>
      <c r="C1569" t="s">
        <v>10</v>
      </c>
    </row>
    <row r="1570" spans="1:3" ht="15">
      <c r="A1570">
        <v>1564</v>
      </c>
      <c r="B1570" t="str">
        <f>"00386158"</f>
        <v>00386158</v>
      </c>
      <c r="C1570" t="s">
        <v>7</v>
      </c>
    </row>
    <row r="1571" spans="1:3" ht="15">
      <c r="A1571">
        <v>1565</v>
      </c>
      <c r="B1571" t="str">
        <f>"200712002250"</f>
        <v>200712002250</v>
      </c>
      <c r="C1571" t="s">
        <v>7</v>
      </c>
    </row>
    <row r="1572" spans="1:3" ht="15">
      <c r="A1572">
        <v>1566</v>
      </c>
      <c r="B1572" t="str">
        <f>"00374138"</f>
        <v>00374138</v>
      </c>
      <c r="C1572" t="s">
        <v>7</v>
      </c>
    </row>
    <row r="1573" spans="1:3" ht="15">
      <c r="A1573">
        <v>1567</v>
      </c>
      <c r="B1573" t="str">
        <f>"00023235"</f>
        <v>00023235</v>
      </c>
      <c r="C1573" t="s">
        <v>7</v>
      </c>
    </row>
    <row r="1574" spans="1:3" ht="15">
      <c r="A1574">
        <v>1568</v>
      </c>
      <c r="B1574" t="str">
        <f>"00394078"</f>
        <v>00394078</v>
      </c>
      <c r="C1574" t="s">
        <v>7</v>
      </c>
    </row>
    <row r="1575" spans="1:3" ht="15">
      <c r="A1575">
        <v>1569</v>
      </c>
      <c r="B1575" t="str">
        <f>"00369151"</f>
        <v>00369151</v>
      </c>
      <c r="C1575" t="s">
        <v>10</v>
      </c>
    </row>
    <row r="1576" spans="1:3" ht="15">
      <c r="A1576">
        <v>1570</v>
      </c>
      <c r="B1576" t="str">
        <f>"00391873"</f>
        <v>00391873</v>
      </c>
      <c r="C1576" t="s">
        <v>10</v>
      </c>
    </row>
    <row r="1577" spans="1:3" ht="15">
      <c r="A1577">
        <v>1571</v>
      </c>
      <c r="B1577" t="str">
        <f>"00079339"</f>
        <v>00079339</v>
      </c>
      <c r="C1577" t="s">
        <v>7</v>
      </c>
    </row>
    <row r="1578" spans="1:3" ht="15">
      <c r="A1578">
        <v>1572</v>
      </c>
      <c r="B1578" t="str">
        <f>"00418566"</f>
        <v>00418566</v>
      </c>
      <c r="C1578" t="s">
        <v>10</v>
      </c>
    </row>
    <row r="1579" spans="1:3" ht="15">
      <c r="A1579">
        <v>1573</v>
      </c>
      <c r="B1579" t="str">
        <f>"00395788"</f>
        <v>00395788</v>
      </c>
      <c r="C1579" t="s">
        <v>8</v>
      </c>
    </row>
    <row r="1580" spans="1:3" ht="15">
      <c r="A1580">
        <v>1574</v>
      </c>
      <c r="B1580" t="str">
        <f>"00416476"</f>
        <v>00416476</v>
      </c>
      <c r="C1580" t="s">
        <v>7</v>
      </c>
    </row>
    <row r="1581" spans="1:3" ht="15">
      <c r="A1581">
        <v>1575</v>
      </c>
      <c r="B1581" t="str">
        <f>"00103229"</f>
        <v>00103229</v>
      </c>
      <c r="C1581" t="s">
        <v>7</v>
      </c>
    </row>
    <row r="1582" spans="1:3" ht="15">
      <c r="A1582">
        <v>1576</v>
      </c>
      <c r="B1582" t="str">
        <f>"00409088"</f>
        <v>00409088</v>
      </c>
      <c r="C1582" t="s">
        <v>7</v>
      </c>
    </row>
    <row r="1583" spans="1:3" ht="15">
      <c r="A1583">
        <v>1577</v>
      </c>
      <c r="B1583" t="str">
        <f>"00385160"</f>
        <v>00385160</v>
      </c>
      <c r="C1583" t="s">
        <v>10</v>
      </c>
    </row>
    <row r="1584" spans="1:3" ht="15">
      <c r="A1584">
        <v>1578</v>
      </c>
      <c r="B1584" t="str">
        <f>"00257882"</f>
        <v>00257882</v>
      </c>
      <c r="C1584" t="s">
        <v>10</v>
      </c>
    </row>
    <row r="1585" spans="1:3" ht="15">
      <c r="A1585">
        <v>1579</v>
      </c>
      <c r="B1585" t="str">
        <f>"201511011827"</f>
        <v>201511011827</v>
      </c>
      <c r="C1585" t="s">
        <v>10</v>
      </c>
    </row>
    <row r="1586" spans="1:3" ht="15">
      <c r="A1586">
        <v>1580</v>
      </c>
      <c r="B1586" t="str">
        <f>"00405180"</f>
        <v>00405180</v>
      </c>
      <c r="C1586" t="s">
        <v>8</v>
      </c>
    </row>
    <row r="1587" spans="1:3" ht="15">
      <c r="A1587">
        <v>1581</v>
      </c>
      <c r="B1587" t="str">
        <f>"00290450"</f>
        <v>00290450</v>
      </c>
      <c r="C1587" t="s">
        <v>7</v>
      </c>
    </row>
    <row r="1588" spans="1:3" ht="15">
      <c r="A1588">
        <v>1582</v>
      </c>
      <c r="B1588" t="str">
        <f>"00365979"</f>
        <v>00365979</v>
      </c>
      <c r="C1588" t="s">
        <v>8</v>
      </c>
    </row>
    <row r="1589" spans="1:3" ht="15">
      <c r="A1589">
        <v>1583</v>
      </c>
      <c r="B1589" t="str">
        <f>"00356566"</f>
        <v>00356566</v>
      </c>
      <c r="C1589" t="s">
        <v>7</v>
      </c>
    </row>
    <row r="1590" spans="1:3" ht="15">
      <c r="A1590">
        <v>1584</v>
      </c>
      <c r="B1590" t="str">
        <f>"00405295"</f>
        <v>00405295</v>
      </c>
      <c r="C1590" t="s">
        <v>8</v>
      </c>
    </row>
    <row r="1591" spans="1:3" ht="15">
      <c r="A1591">
        <v>1585</v>
      </c>
      <c r="B1591" t="str">
        <f>"00399074"</f>
        <v>00399074</v>
      </c>
      <c r="C1591" t="s">
        <v>8</v>
      </c>
    </row>
    <row r="1592" spans="1:3" ht="15">
      <c r="A1592">
        <v>1586</v>
      </c>
      <c r="B1592" t="str">
        <f>"00375984"</f>
        <v>00375984</v>
      </c>
      <c r="C1592" t="s">
        <v>8</v>
      </c>
    </row>
    <row r="1593" spans="1:3" ht="15">
      <c r="A1593">
        <v>1587</v>
      </c>
      <c r="B1593" t="str">
        <f>"00396268"</f>
        <v>00396268</v>
      </c>
      <c r="C1593" t="s">
        <v>9</v>
      </c>
    </row>
    <row r="1594" spans="1:3" ht="15">
      <c r="A1594">
        <v>1588</v>
      </c>
      <c r="B1594" t="str">
        <f>"00422450"</f>
        <v>00422450</v>
      </c>
      <c r="C1594" t="s">
        <v>8</v>
      </c>
    </row>
    <row r="1595" spans="1:3" ht="15">
      <c r="A1595">
        <v>1589</v>
      </c>
      <c r="B1595" t="str">
        <f>"00409070"</f>
        <v>00409070</v>
      </c>
      <c r="C1595" t="s">
        <v>8</v>
      </c>
    </row>
    <row r="1596" spans="1:3" ht="15">
      <c r="A1596">
        <v>1590</v>
      </c>
      <c r="B1596" t="str">
        <f>"00395171"</f>
        <v>00395171</v>
      </c>
      <c r="C1596" t="s">
        <v>10</v>
      </c>
    </row>
    <row r="1597" spans="1:3" ht="15">
      <c r="A1597">
        <v>1591</v>
      </c>
      <c r="B1597" t="str">
        <f>"00415352"</f>
        <v>00415352</v>
      </c>
      <c r="C1597" t="s">
        <v>8</v>
      </c>
    </row>
    <row r="1598" spans="1:3" ht="15">
      <c r="A1598">
        <v>1592</v>
      </c>
      <c r="B1598" t="str">
        <f>"00410783"</f>
        <v>00410783</v>
      </c>
      <c r="C1598" t="s">
        <v>7</v>
      </c>
    </row>
    <row r="1599" spans="1:3" ht="15">
      <c r="A1599">
        <v>1593</v>
      </c>
      <c r="B1599" t="str">
        <f>"00417424"</f>
        <v>00417424</v>
      </c>
      <c r="C1599" t="s">
        <v>10</v>
      </c>
    </row>
    <row r="1600" spans="1:3" ht="15">
      <c r="A1600">
        <v>1594</v>
      </c>
      <c r="B1600" t="str">
        <f>"00395330"</f>
        <v>00395330</v>
      </c>
      <c r="C1600" t="s">
        <v>8</v>
      </c>
    </row>
    <row r="1601" spans="1:3" ht="15">
      <c r="A1601">
        <v>1595</v>
      </c>
      <c r="B1601" t="str">
        <f>"00257466"</f>
        <v>00257466</v>
      </c>
      <c r="C1601" t="s">
        <v>7</v>
      </c>
    </row>
    <row r="1602" spans="1:3" ht="15">
      <c r="A1602">
        <v>1596</v>
      </c>
      <c r="B1602" t="str">
        <f>"00402794"</f>
        <v>00402794</v>
      </c>
      <c r="C1602" t="s">
        <v>7</v>
      </c>
    </row>
    <row r="1603" spans="1:3" ht="15">
      <c r="A1603">
        <v>1597</v>
      </c>
      <c r="B1603" t="str">
        <f>"00283066"</f>
        <v>00283066</v>
      </c>
      <c r="C1603" t="s">
        <v>7</v>
      </c>
    </row>
    <row r="1604" spans="1:3" ht="15">
      <c r="A1604">
        <v>1598</v>
      </c>
      <c r="B1604" t="str">
        <f>"00253187"</f>
        <v>00253187</v>
      </c>
      <c r="C1604" t="s">
        <v>8</v>
      </c>
    </row>
    <row r="1605" spans="1:3" ht="15">
      <c r="A1605">
        <v>1599</v>
      </c>
      <c r="B1605" t="str">
        <f>"00411464"</f>
        <v>00411464</v>
      </c>
      <c r="C1605" t="s">
        <v>10</v>
      </c>
    </row>
    <row r="1606" spans="1:3" ht="15">
      <c r="A1606">
        <v>1600</v>
      </c>
      <c r="B1606" t="str">
        <f>"00404942"</f>
        <v>00404942</v>
      </c>
      <c r="C1606" t="s">
        <v>10</v>
      </c>
    </row>
    <row r="1607" spans="1:3" ht="15">
      <c r="A1607">
        <v>1601</v>
      </c>
      <c r="B1607" t="str">
        <f>"00404935"</f>
        <v>00404935</v>
      </c>
      <c r="C1607" t="s">
        <v>10</v>
      </c>
    </row>
    <row r="1608" spans="1:3" ht="15">
      <c r="A1608">
        <v>1602</v>
      </c>
      <c r="B1608" t="str">
        <f>"00260093"</f>
        <v>00260093</v>
      </c>
      <c r="C1608" t="s">
        <v>7</v>
      </c>
    </row>
    <row r="1609" spans="1:3" ht="15">
      <c r="A1609">
        <v>1603</v>
      </c>
      <c r="B1609" t="str">
        <f>"00406970"</f>
        <v>00406970</v>
      </c>
      <c r="C1609" t="s">
        <v>10</v>
      </c>
    </row>
    <row r="1610" spans="1:3" ht="15">
      <c r="A1610">
        <v>1604</v>
      </c>
      <c r="B1610" t="str">
        <f>"00379972"</f>
        <v>00379972</v>
      </c>
      <c r="C1610" t="s">
        <v>7</v>
      </c>
    </row>
    <row r="1611" spans="1:3" ht="15">
      <c r="A1611">
        <v>1605</v>
      </c>
      <c r="B1611" t="str">
        <f>"00400370"</f>
        <v>00400370</v>
      </c>
      <c r="C1611" t="s">
        <v>10</v>
      </c>
    </row>
    <row r="1612" spans="1:3" ht="15">
      <c r="A1612">
        <v>1606</v>
      </c>
      <c r="B1612" t="str">
        <f>"00243991"</f>
        <v>00243991</v>
      </c>
      <c r="C1612" t="s">
        <v>8</v>
      </c>
    </row>
    <row r="1613" spans="1:3" ht="15">
      <c r="A1613">
        <v>1607</v>
      </c>
      <c r="B1613" t="str">
        <f>"00010226"</f>
        <v>00010226</v>
      </c>
      <c r="C1613" t="s">
        <v>7</v>
      </c>
    </row>
    <row r="1614" spans="1:3" ht="15">
      <c r="A1614">
        <v>1608</v>
      </c>
      <c r="B1614" t="str">
        <f>"00368487"</f>
        <v>00368487</v>
      </c>
      <c r="C1614" t="s">
        <v>10</v>
      </c>
    </row>
    <row r="1615" spans="1:3" ht="15">
      <c r="A1615">
        <v>1609</v>
      </c>
      <c r="B1615" t="str">
        <f>"00367802"</f>
        <v>00367802</v>
      </c>
      <c r="C1615" t="s">
        <v>8</v>
      </c>
    </row>
    <row r="1616" spans="1:3" ht="15">
      <c r="A1616">
        <v>1610</v>
      </c>
      <c r="B1616" t="str">
        <f>"00401672"</f>
        <v>00401672</v>
      </c>
      <c r="C1616" t="s">
        <v>10</v>
      </c>
    </row>
    <row r="1617" spans="1:3" ht="15">
      <c r="A1617">
        <v>1611</v>
      </c>
      <c r="B1617" t="str">
        <f>"00260688"</f>
        <v>00260688</v>
      </c>
      <c r="C1617" t="s">
        <v>8</v>
      </c>
    </row>
    <row r="1618" spans="1:3" ht="15">
      <c r="A1618">
        <v>1612</v>
      </c>
      <c r="B1618" t="str">
        <f>"00420811"</f>
        <v>00420811</v>
      </c>
      <c r="C1618" t="s">
        <v>7</v>
      </c>
    </row>
    <row r="1619" spans="1:3" ht="15">
      <c r="A1619">
        <v>1613</v>
      </c>
      <c r="B1619" t="str">
        <f>"00419713"</f>
        <v>00419713</v>
      </c>
      <c r="C1619" t="s">
        <v>7</v>
      </c>
    </row>
    <row r="1620" spans="1:3" ht="15">
      <c r="A1620">
        <v>1614</v>
      </c>
      <c r="B1620" t="str">
        <f>"00418761"</f>
        <v>00418761</v>
      </c>
      <c r="C1620" t="s">
        <v>8</v>
      </c>
    </row>
    <row r="1621" spans="1:3" ht="15">
      <c r="A1621">
        <v>1615</v>
      </c>
      <c r="B1621" t="str">
        <f>"00241549"</f>
        <v>00241549</v>
      </c>
      <c r="C1621" t="s">
        <v>7</v>
      </c>
    </row>
    <row r="1622" spans="1:3" ht="15">
      <c r="A1622">
        <v>1616</v>
      </c>
      <c r="B1622" t="str">
        <f>"00404548"</f>
        <v>00404548</v>
      </c>
      <c r="C1622" t="s">
        <v>7</v>
      </c>
    </row>
    <row r="1623" spans="1:3" ht="15">
      <c r="A1623">
        <v>1617</v>
      </c>
      <c r="B1623" t="str">
        <f>"00410983"</f>
        <v>00410983</v>
      </c>
      <c r="C1623" t="s">
        <v>8</v>
      </c>
    </row>
    <row r="1624" spans="1:3" ht="15">
      <c r="A1624">
        <v>1618</v>
      </c>
      <c r="B1624" t="str">
        <f>"00409126"</f>
        <v>00409126</v>
      </c>
      <c r="C1624" t="s">
        <v>10</v>
      </c>
    </row>
    <row r="1625" spans="1:3" ht="15">
      <c r="A1625">
        <v>1619</v>
      </c>
      <c r="B1625" t="str">
        <f>"00407722"</f>
        <v>00407722</v>
      </c>
      <c r="C1625" t="s">
        <v>10</v>
      </c>
    </row>
    <row r="1626" spans="1:3" ht="15">
      <c r="A1626">
        <v>1620</v>
      </c>
      <c r="B1626" t="str">
        <f>"00283590"</f>
        <v>00283590</v>
      </c>
      <c r="C1626" t="s">
        <v>7</v>
      </c>
    </row>
    <row r="1627" spans="1:3" ht="15">
      <c r="A1627">
        <v>1621</v>
      </c>
      <c r="B1627" t="str">
        <f>"00407997"</f>
        <v>00407997</v>
      </c>
      <c r="C1627" t="s">
        <v>8</v>
      </c>
    </row>
    <row r="1628" spans="1:3" ht="15">
      <c r="A1628">
        <v>1622</v>
      </c>
      <c r="B1628" t="str">
        <f>"00398533"</f>
        <v>00398533</v>
      </c>
      <c r="C1628" t="s">
        <v>7</v>
      </c>
    </row>
    <row r="1629" spans="1:3" ht="15">
      <c r="A1629">
        <v>1623</v>
      </c>
      <c r="B1629" t="str">
        <f>"00421242"</f>
        <v>00421242</v>
      </c>
      <c r="C1629" t="s">
        <v>7</v>
      </c>
    </row>
    <row r="1630" spans="1:3" ht="15">
      <c r="A1630">
        <v>1624</v>
      </c>
      <c r="B1630" t="str">
        <f>"00419992"</f>
        <v>00419992</v>
      </c>
      <c r="C1630" t="s">
        <v>7</v>
      </c>
    </row>
    <row r="1631" spans="1:3" ht="15">
      <c r="A1631">
        <v>1625</v>
      </c>
      <c r="B1631" t="str">
        <f>"00378268"</f>
        <v>00378268</v>
      </c>
      <c r="C1631" t="s">
        <v>7</v>
      </c>
    </row>
    <row r="1632" spans="1:3" ht="15">
      <c r="A1632">
        <v>1626</v>
      </c>
      <c r="B1632" t="str">
        <f>"00404300"</f>
        <v>00404300</v>
      </c>
      <c r="C1632" t="s">
        <v>7</v>
      </c>
    </row>
    <row r="1633" spans="1:3" ht="15">
      <c r="A1633">
        <v>1627</v>
      </c>
      <c r="B1633" t="str">
        <f>"00315533"</f>
        <v>00315533</v>
      </c>
      <c r="C1633" t="s">
        <v>7</v>
      </c>
    </row>
    <row r="1634" spans="1:3" ht="15">
      <c r="A1634">
        <v>1628</v>
      </c>
      <c r="B1634" t="str">
        <f>"00368914"</f>
        <v>00368914</v>
      </c>
      <c r="C1634" t="s">
        <v>7</v>
      </c>
    </row>
    <row r="1635" spans="1:3" ht="15">
      <c r="A1635">
        <v>1629</v>
      </c>
      <c r="B1635" t="str">
        <f>"00402290"</f>
        <v>00402290</v>
      </c>
      <c r="C1635" t="s">
        <v>7</v>
      </c>
    </row>
    <row r="1636" spans="1:3" ht="15">
      <c r="A1636">
        <v>1630</v>
      </c>
      <c r="B1636" t="str">
        <f>"00407686"</f>
        <v>00407686</v>
      </c>
      <c r="C1636" t="s">
        <v>7</v>
      </c>
    </row>
    <row r="1637" spans="1:3" ht="15">
      <c r="A1637">
        <v>1631</v>
      </c>
      <c r="B1637" t="str">
        <f>"00267704"</f>
        <v>00267704</v>
      </c>
      <c r="C1637" t="s">
        <v>7</v>
      </c>
    </row>
    <row r="1638" spans="1:3" ht="15">
      <c r="A1638">
        <v>1632</v>
      </c>
      <c r="B1638" t="str">
        <f>"00251911"</f>
        <v>00251911</v>
      </c>
      <c r="C1638" t="s">
        <v>7</v>
      </c>
    </row>
    <row r="1639" spans="1:3" ht="15">
      <c r="A1639">
        <v>1633</v>
      </c>
      <c r="B1639" t="str">
        <f>"00384243"</f>
        <v>00384243</v>
      </c>
      <c r="C1639" t="s">
        <v>10</v>
      </c>
    </row>
    <row r="1640" spans="1:3" ht="15">
      <c r="A1640">
        <v>1634</v>
      </c>
      <c r="B1640" t="str">
        <f>"00400179"</f>
        <v>00400179</v>
      </c>
      <c r="C1640" t="s">
        <v>8</v>
      </c>
    </row>
    <row r="1641" spans="1:3" ht="15">
      <c r="A1641">
        <v>1635</v>
      </c>
      <c r="B1641" t="str">
        <f>"00402952"</f>
        <v>00402952</v>
      </c>
      <c r="C1641" t="s">
        <v>8</v>
      </c>
    </row>
    <row r="1642" spans="1:3" ht="15">
      <c r="A1642">
        <v>1636</v>
      </c>
      <c r="B1642" t="str">
        <f>"00403842"</f>
        <v>00403842</v>
      </c>
      <c r="C1642" t="s">
        <v>8</v>
      </c>
    </row>
    <row r="1643" spans="1:3" ht="15">
      <c r="A1643">
        <v>1637</v>
      </c>
      <c r="B1643" t="str">
        <f>"00070827"</f>
        <v>00070827</v>
      </c>
      <c r="C1643" t="s">
        <v>7</v>
      </c>
    </row>
    <row r="1644" spans="1:3" ht="15">
      <c r="A1644">
        <v>1638</v>
      </c>
      <c r="B1644" t="str">
        <f>"00409216"</f>
        <v>00409216</v>
      </c>
      <c r="C1644" t="s">
        <v>8</v>
      </c>
    </row>
    <row r="1645" spans="1:3" ht="15">
      <c r="A1645">
        <v>1639</v>
      </c>
      <c r="B1645" t="str">
        <f>"00085967"</f>
        <v>00085967</v>
      </c>
      <c r="C1645" t="s">
        <v>7</v>
      </c>
    </row>
    <row r="1646" spans="1:3" ht="15">
      <c r="A1646">
        <v>1640</v>
      </c>
      <c r="B1646" t="str">
        <f>"00295610"</f>
        <v>00295610</v>
      </c>
      <c r="C1646" t="s">
        <v>7</v>
      </c>
    </row>
    <row r="1647" spans="1:3" ht="15">
      <c r="A1647">
        <v>1641</v>
      </c>
      <c r="B1647" t="str">
        <f>"00421197"</f>
        <v>00421197</v>
      </c>
      <c r="C1647" t="s">
        <v>7</v>
      </c>
    </row>
    <row r="1648" spans="1:3" ht="15">
      <c r="A1648">
        <v>1642</v>
      </c>
      <c r="B1648" t="str">
        <f>"00247228"</f>
        <v>00247228</v>
      </c>
      <c r="C1648" t="s">
        <v>7</v>
      </c>
    </row>
    <row r="1649" spans="1:3" ht="15">
      <c r="A1649">
        <v>1643</v>
      </c>
      <c r="B1649" t="str">
        <f>"00401854"</f>
        <v>00401854</v>
      </c>
      <c r="C1649" t="s">
        <v>8</v>
      </c>
    </row>
    <row r="1650" spans="1:3" ht="15">
      <c r="A1650">
        <v>1644</v>
      </c>
      <c r="B1650" t="str">
        <f>"00396374"</f>
        <v>00396374</v>
      </c>
      <c r="C1650" t="s">
        <v>7</v>
      </c>
    </row>
    <row r="1651" spans="1:3" ht="15">
      <c r="A1651">
        <v>1645</v>
      </c>
      <c r="B1651" t="str">
        <f>"00410032"</f>
        <v>00410032</v>
      </c>
      <c r="C1651" t="s">
        <v>10</v>
      </c>
    </row>
    <row r="1652" spans="1:3" ht="15">
      <c r="A1652">
        <v>1646</v>
      </c>
      <c r="B1652" t="str">
        <f>"201412006159"</f>
        <v>201412006159</v>
      </c>
      <c r="C1652" t="s">
        <v>7</v>
      </c>
    </row>
    <row r="1653" spans="1:3" ht="15">
      <c r="A1653">
        <v>1647</v>
      </c>
      <c r="B1653" t="str">
        <f>"00354646"</f>
        <v>00354646</v>
      </c>
      <c r="C1653" t="s">
        <v>7</v>
      </c>
    </row>
    <row r="1654" spans="1:3" ht="15">
      <c r="A1654">
        <v>1648</v>
      </c>
      <c r="B1654" t="str">
        <f>"00311966"</f>
        <v>00311966</v>
      </c>
      <c r="C1654" t="s">
        <v>10</v>
      </c>
    </row>
    <row r="1655" spans="1:3" ht="15">
      <c r="A1655">
        <v>1649</v>
      </c>
      <c r="B1655" t="str">
        <f>"00405561"</f>
        <v>00405561</v>
      </c>
      <c r="C1655" t="s">
        <v>10</v>
      </c>
    </row>
    <row r="1656" spans="1:3" ht="15">
      <c r="A1656">
        <v>1650</v>
      </c>
      <c r="B1656" t="str">
        <f>"00418345"</f>
        <v>00418345</v>
      </c>
      <c r="C1656" t="s">
        <v>10</v>
      </c>
    </row>
    <row r="1657" spans="1:3" ht="15">
      <c r="A1657">
        <v>1651</v>
      </c>
      <c r="B1657" t="str">
        <f>"00395977"</f>
        <v>00395977</v>
      </c>
      <c r="C1657" t="s">
        <v>10</v>
      </c>
    </row>
    <row r="1658" spans="1:3" ht="15">
      <c r="A1658">
        <v>1652</v>
      </c>
      <c r="B1658" t="str">
        <f>"00401573"</f>
        <v>00401573</v>
      </c>
      <c r="C1658" t="s">
        <v>7</v>
      </c>
    </row>
    <row r="1659" spans="1:3" ht="15">
      <c r="A1659">
        <v>1653</v>
      </c>
      <c r="B1659" t="str">
        <f>"00285939"</f>
        <v>00285939</v>
      </c>
      <c r="C1659" t="s">
        <v>7</v>
      </c>
    </row>
    <row r="1660" spans="1:3" ht="15">
      <c r="A1660">
        <v>1654</v>
      </c>
      <c r="B1660" t="str">
        <f>"00399246"</f>
        <v>00399246</v>
      </c>
      <c r="C1660" t="s">
        <v>7</v>
      </c>
    </row>
    <row r="1661" spans="1:3" ht="15">
      <c r="A1661">
        <v>1655</v>
      </c>
      <c r="B1661" t="str">
        <f>"00234261"</f>
        <v>00234261</v>
      </c>
      <c r="C1661" t="s">
        <v>7</v>
      </c>
    </row>
    <row r="1662" spans="1:3" ht="15">
      <c r="A1662">
        <v>1656</v>
      </c>
      <c r="B1662" t="str">
        <f>"00419226"</f>
        <v>00419226</v>
      </c>
      <c r="C1662" t="s">
        <v>7</v>
      </c>
    </row>
    <row r="1663" spans="1:3" ht="15">
      <c r="A1663">
        <v>1657</v>
      </c>
      <c r="B1663" t="str">
        <f>"201511004543"</f>
        <v>201511004543</v>
      </c>
      <c r="C1663" t="s">
        <v>8</v>
      </c>
    </row>
    <row r="1664" spans="1:3" ht="15">
      <c r="A1664">
        <v>1658</v>
      </c>
      <c r="B1664" t="str">
        <f>"00347352"</f>
        <v>00347352</v>
      </c>
      <c r="C1664" t="s">
        <v>10</v>
      </c>
    </row>
    <row r="1665" spans="1:3" ht="15">
      <c r="A1665">
        <v>1659</v>
      </c>
      <c r="B1665" t="str">
        <f>"00355361"</f>
        <v>00355361</v>
      </c>
      <c r="C1665" t="s">
        <v>7</v>
      </c>
    </row>
    <row r="1666" spans="1:3" ht="15">
      <c r="A1666">
        <v>1660</v>
      </c>
      <c r="B1666" t="str">
        <f>"00423096"</f>
        <v>00423096</v>
      </c>
      <c r="C1666" t="s">
        <v>7</v>
      </c>
    </row>
    <row r="1667" spans="1:3" ht="15">
      <c r="A1667">
        <v>1661</v>
      </c>
      <c r="B1667" t="str">
        <f>"00406694"</f>
        <v>00406694</v>
      </c>
      <c r="C1667" t="s">
        <v>8</v>
      </c>
    </row>
    <row r="1668" spans="1:3" ht="15">
      <c r="A1668">
        <v>1662</v>
      </c>
      <c r="B1668" t="str">
        <f>"00416973"</f>
        <v>00416973</v>
      </c>
      <c r="C1668" t="s">
        <v>10</v>
      </c>
    </row>
    <row r="1669" spans="1:3" ht="15">
      <c r="A1669">
        <v>1663</v>
      </c>
      <c r="B1669" t="str">
        <f>"00347417"</f>
        <v>00347417</v>
      </c>
      <c r="C1669" t="s">
        <v>10</v>
      </c>
    </row>
    <row r="1670" spans="1:3" ht="15">
      <c r="A1670">
        <v>1664</v>
      </c>
      <c r="B1670" t="str">
        <f>"00380261"</f>
        <v>00380261</v>
      </c>
      <c r="C1670" t="s">
        <v>8</v>
      </c>
    </row>
    <row r="1671" spans="1:3" ht="15">
      <c r="A1671">
        <v>1665</v>
      </c>
      <c r="B1671" t="str">
        <f>"00373418"</f>
        <v>00373418</v>
      </c>
      <c r="C1671" t="s">
        <v>8</v>
      </c>
    </row>
    <row r="1672" spans="1:3" ht="15">
      <c r="A1672">
        <v>1666</v>
      </c>
      <c r="B1672" t="str">
        <f>"00023199"</f>
        <v>00023199</v>
      </c>
      <c r="C1672" t="s">
        <v>7</v>
      </c>
    </row>
    <row r="1673" spans="1:3" ht="15">
      <c r="A1673">
        <v>1667</v>
      </c>
      <c r="B1673" t="str">
        <f>"00394599"</f>
        <v>00394599</v>
      </c>
      <c r="C1673" t="s">
        <v>7</v>
      </c>
    </row>
    <row r="1674" spans="1:3" ht="15">
      <c r="A1674">
        <v>1668</v>
      </c>
      <c r="B1674" t="str">
        <f>"00278068"</f>
        <v>00278068</v>
      </c>
      <c r="C1674" t="s">
        <v>10</v>
      </c>
    </row>
    <row r="1675" spans="1:3" ht="15">
      <c r="A1675">
        <v>1669</v>
      </c>
      <c r="B1675" t="str">
        <f>"00277860"</f>
        <v>00277860</v>
      </c>
      <c r="C1675" t="s">
        <v>10</v>
      </c>
    </row>
    <row r="1676" spans="1:3" ht="15">
      <c r="A1676">
        <v>1670</v>
      </c>
      <c r="B1676" t="str">
        <f>"00256110"</f>
        <v>00256110</v>
      </c>
      <c r="C1676" t="s">
        <v>8</v>
      </c>
    </row>
    <row r="1677" spans="1:3" ht="15">
      <c r="A1677">
        <v>1671</v>
      </c>
      <c r="B1677" t="str">
        <f>"00379718"</f>
        <v>00379718</v>
      </c>
      <c r="C1677" t="s">
        <v>10</v>
      </c>
    </row>
    <row r="1678" spans="1:3" ht="15">
      <c r="A1678">
        <v>1672</v>
      </c>
      <c r="B1678" t="str">
        <f>"00245569"</f>
        <v>00245569</v>
      </c>
      <c r="C1678" t="s">
        <v>8</v>
      </c>
    </row>
    <row r="1679" spans="1:3" ht="15">
      <c r="A1679">
        <v>1673</v>
      </c>
      <c r="B1679" t="str">
        <f>"00417655"</f>
        <v>00417655</v>
      </c>
      <c r="C1679" t="s">
        <v>7</v>
      </c>
    </row>
    <row r="1680" spans="1:3" ht="15">
      <c r="A1680">
        <v>1674</v>
      </c>
      <c r="B1680" t="str">
        <f>"201511022341"</f>
        <v>201511022341</v>
      </c>
      <c r="C1680" t="s">
        <v>10</v>
      </c>
    </row>
    <row r="1681" spans="1:3" ht="15">
      <c r="A1681">
        <v>1675</v>
      </c>
      <c r="B1681" t="str">
        <f>"00415481"</f>
        <v>00415481</v>
      </c>
      <c r="C1681" t="s">
        <v>10</v>
      </c>
    </row>
    <row r="1682" spans="1:3" ht="15">
      <c r="A1682">
        <v>1676</v>
      </c>
      <c r="B1682" t="str">
        <f>"00403824"</f>
        <v>00403824</v>
      </c>
      <c r="C1682" t="s">
        <v>7</v>
      </c>
    </row>
    <row r="1683" spans="1:3" ht="15">
      <c r="A1683">
        <v>1677</v>
      </c>
      <c r="B1683" t="str">
        <f>"00395133"</f>
        <v>00395133</v>
      </c>
      <c r="C1683" t="s">
        <v>7</v>
      </c>
    </row>
    <row r="1684" spans="1:3" ht="15">
      <c r="A1684">
        <v>1678</v>
      </c>
      <c r="B1684" t="str">
        <f>"00422062"</f>
        <v>00422062</v>
      </c>
      <c r="C1684" t="s">
        <v>10</v>
      </c>
    </row>
    <row r="1685" spans="1:3" ht="15">
      <c r="A1685">
        <v>1679</v>
      </c>
      <c r="B1685" t="str">
        <f>"200904000331"</f>
        <v>200904000331</v>
      </c>
      <c r="C1685" t="s">
        <v>7</v>
      </c>
    </row>
    <row r="1686" spans="1:3" ht="15">
      <c r="A1686">
        <v>1680</v>
      </c>
      <c r="B1686" t="str">
        <f>"00315263"</f>
        <v>00315263</v>
      </c>
      <c r="C1686" t="s">
        <v>7</v>
      </c>
    </row>
    <row r="1687" spans="1:3" ht="15">
      <c r="A1687">
        <v>1681</v>
      </c>
      <c r="B1687" t="str">
        <f>"00322999"</f>
        <v>00322999</v>
      </c>
      <c r="C1687" t="s">
        <v>7</v>
      </c>
    </row>
    <row r="1688" spans="1:3" ht="15">
      <c r="A1688">
        <v>1682</v>
      </c>
      <c r="B1688" t="str">
        <f>"00045867"</f>
        <v>00045867</v>
      </c>
      <c r="C1688" t="s">
        <v>7</v>
      </c>
    </row>
    <row r="1689" spans="1:3" ht="15">
      <c r="A1689">
        <v>1683</v>
      </c>
      <c r="B1689" t="str">
        <f>"00405094"</f>
        <v>00405094</v>
      </c>
      <c r="C1689" t="s">
        <v>7</v>
      </c>
    </row>
    <row r="1690" spans="1:3" ht="15">
      <c r="A1690">
        <v>1684</v>
      </c>
      <c r="B1690" t="str">
        <f>"00338133"</f>
        <v>00338133</v>
      </c>
      <c r="C1690" t="s">
        <v>8</v>
      </c>
    </row>
    <row r="1691" spans="1:3" ht="15">
      <c r="A1691">
        <v>1685</v>
      </c>
      <c r="B1691" t="str">
        <f>"00409882"</f>
        <v>00409882</v>
      </c>
      <c r="C1691" t="s">
        <v>9</v>
      </c>
    </row>
    <row r="1692" spans="1:3" ht="15">
      <c r="A1692">
        <v>1686</v>
      </c>
      <c r="B1692" t="str">
        <f>"00416794"</f>
        <v>00416794</v>
      </c>
      <c r="C1692" t="s">
        <v>10</v>
      </c>
    </row>
    <row r="1693" spans="1:3" ht="15">
      <c r="A1693">
        <v>1687</v>
      </c>
      <c r="B1693" t="str">
        <f>"00420727"</f>
        <v>00420727</v>
      </c>
      <c r="C1693" t="s">
        <v>10</v>
      </c>
    </row>
    <row r="1694" spans="1:3" ht="15">
      <c r="A1694">
        <v>1688</v>
      </c>
      <c r="B1694" t="str">
        <f>"00415794"</f>
        <v>00415794</v>
      </c>
      <c r="C1694" t="s">
        <v>6</v>
      </c>
    </row>
    <row r="1695" spans="1:3" ht="15">
      <c r="A1695">
        <v>1689</v>
      </c>
      <c r="B1695" t="str">
        <f>"00377928"</f>
        <v>00377928</v>
      </c>
      <c r="C1695" t="s">
        <v>8</v>
      </c>
    </row>
    <row r="1696" spans="1:3" ht="15">
      <c r="A1696">
        <v>1690</v>
      </c>
      <c r="B1696" t="str">
        <f>"00364939"</f>
        <v>00364939</v>
      </c>
      <c r="C1696" t="s">
        <v>8</v>
      </c>
    </row>
    <row r="1697" spans="1:3" ht="15">
      <c r="A1697">
        <v>1691</v>
      </c>
      <c r="B1697" t="str">
        <f>"00296285"</f>
        <v>00296285</v>
      </c>
      <c r="C1697" t="s">
        <v>10</v>
      </c>
    </row>
    <row r="1698" spans="1:3" ht="15">
      <c r="A1698">
        <v>1692</v>
      </c>
      <c r="B1698" t="str">
        <f>"00344345"</f>
        <v>00344345</v>
      </c>
      <c r="C1698" t="s">
        <v>7</v>
      </c>
    </row>
    <row r="1699" spans="1:3" ht="15">
      <c r="A1699">
        <v>1693</v>
      </c>
      <c r="B1699" t="str">
        <f>"00375395"</f>
        <v>00375395</v>
      </c>
      <c r="C1699" t="s">
        <v>8</v>
      </c>
    </row>
    <row r="1700" spans="1:3" ht="15">
      <c r="A1700">
        <v>1694</v>
      </c>
      <c r="B1700" t="str">
        <f>"00266259"</f>
        <v>00266259</v>
      </c>
      <c r="C1700" t="s">
        <v>7</v>
      </c>
    </row>
    <row r="1701" spans="1:3" ht="15">
      <c r="A1701">
        <v>1695</v>
      </c>
      <c r="B1701" t="str">
        <f>"00398987"</f>
        <v>00398987</v>
      </c>
      <c r="C1701" t="s">
        <v>8</v>
      </c>
    </row>
    <row r="1702" spans="1:3" ht="15">
      <c r="A1702">
        <v>1696</v>
      </c>
      <c r="B1702" t="str">
        <f>"00273310"</f>
        <v>00273310</v>
      </c>
      <c r="C1702" t="s">
        <v>7</v>
      </c>
    </row>
    <row r="1703" spans="1:3" ht="15">
      <c r="A1703">
        <v>1697</v>
      </c>
      <c r="B1703" t="str">
        <f>"00080181"</f>
        <v>00080181</v>
      </c>
      <c r="C1703" t="s">
        <v>7</v>
      </c>
    </row>
    <row r="1704" spans="1:3" ht="15">
      <c r="A1704">
        <v>1698</v>
      </c>
      <c r="B1704" t="str">
        <f>"00313692"</f>
        <v>00313692</v>
      </c>
      <c r="C1704" t="s">
        <v>6</v>
      </c>
    </row>
    <row r="1705" spans="1:3" ht="15">
      <c r="A1705">
        <v>1699</v>
      </c>
      <c r="B1705" t="str">
        <f>"00308158"</f>
        <v>00308158</v>
      </c>
      <c r="C1705" t="s">
        <v>7</v>
      </c>
    </row>
    <row r="1706" spans="1:3" ht="15">
      <c r="A1706">
        <v>1700</v>
      </c>
      <c r="B1706" t="str">
        <f>"00342260"</f>
        <v>00342260</v>
      </c>
      <c r="C1706" t="s">
        <v>10</v>
      </c>
    </row>
    <row r="1707" spans="1:3" ht="15">
      <c r="A1707">
        <v>1701</v>
      </c>
      <c r="B1707" t="str">
        <f>"00415448"</f>
        <v>00415448</v>
      </c>
      <c r="C1707" t="s">
        <v>10</v>
      </c>
    </row>
    <row r="1708" spans="1:3" ht="15">
      <c r="A1708">
        <v>1702</v>
      </c>
      <c r="B1708" t="str">
        <f>"00398756"</f>
        <v>00398756</v>
      </c>
      <c r="C1708" t="s">
        <v>10</v>
      </c>
    </row>
    <row r="1709" spans="1:3" ht="15">
      <c r="A1709">
        <v>1703</v>
      </c>
      <c r="B1709" t="str">
        <f>"00301816"</f>
        <v>00301816</v>
      </c>
      <c r="C1709" t="s">
        <v>10</v>
      </c>
    </row>
    <row r="1710" spans="1:3" ht="15">
      <c r="A1710">
        <v>1704</v>
      </c>
      <c r="B1710" t="str">
        <f>"00409190"</f>
        <v>00409190</v>
      </c>
      <c r="C1710" t="s">
        <v>10</v>
      </c>
    </row>
    <row r="1711" spans="1:3" ht="15">
      <c r="A1711">
        <v>1705</v>
      </c>
      <c r="B1711" t="str">
        <f>"00416144"</f>
        <v>00416144</v>
      </c>
      <c r="C1711" t="s">
        <v>10</v>
      </c>
    </row>
    <row r="1712" spans="1:3" ht="15">
      <c r="A1712">
        <v>1706</v>
      </c>
      <c r="B1712" t="str">
        <f>"00307521"</f>
        <v>00307521</v>
      </c>
      <c r="C1712" t="s">
        <v>8</v>
      </c>
    </row>
    <row r="1713" spans="1:3" ht="15">
      <c r="A1713">
        <v>1707</v>
      </c>
      <c r="B1713" t="str">
        <f>"00399843"</f>
        <v>00399843</v>
      </c>
      <c r="C1713" t="s">
        <v>6</v>
      </c>
    </row>
    <row r="1714" spans="1:3" ht="15">
      <c r="A1714">
        <v>1708</v>
      </c>
      <c r="B1714" t="str">
        <f>"00246592"</f>
        <v>00246592</v>
      </c>
      <c r="C1714" t="s">
        <v>7</v>
      </c>
    </row>
    <row r="1715" spans="1:3" ht="15">
      <c r="A1715">
        <v>1709</v>
      </c>
      <c r="B1715" t="str">
        <f>"00402667"</f>
        <v>00402667</v>
      </c>
      <c r="C1715" t="s">
        <v>8</v>
      </c>
    </row>
    <row r="1716" spans="1:3" ht="15">
      <c r="A1716">
        <v>1710</v>
      </c>
      <c r="B1716" t="str">
        <f>"00299595"</f>
        <v>00299595</v>
      </c>
      <c r="C1716" t="s">
        <v>7</v>
      </c>
    </row>
    <row r="1717" spans="1:3" ht="15">
      <c r="A1717">
        <v>1711</v>
      </c>
      <c r="B1717" t="str">
        <f>"201410011379"</f>
        <v>201410011379</v>
      </c>
      <c r="C1717" t="s">
        <v>7</v>
      </c>
    </row>
    <row r="1718" spans="1:3" ht="15">
      <c r="A1718">
        <v>1712</v>
      </c>
      <c r="B1718" t="str">
        <f>"00422369"</f>
        <v>00422369</v>
      </c>
      <c r="C1718" t="s">
        <v>8</v>
      </c>
    </row>
    <row r="1719" spans="1:3" ht="15">
      <c r="A1719">
        <v>1713</v>
      </c>
      <c r="B1719" t="str">
        <f>"00353442"</f>
        <v>00353442</v>
      </c>
      <c r="C1719" t="s">
        <v>10</v>
      </c>
    </row>
    <row r="1720" spans="1:3" ht="15">
      <c r="A1720">
        <v>1714</v>
      </c>
      <c r="B1720" t="str">
        <f>"00403955"</f>
        <v>00403955</v>
      </c>
      <c r="C1720" t="s">
        <v>10</v>
      </c>
    </row>
    <row r="1721" spans="1:3" ht="15">
      <c r="A1721">
        <v>1715</v>
      </c>
      <c r="B1721" t="str">
        <f>"00421323"</f>
        <v>00421323</v>
      </c>
      <c r="C1721" t="s">
        <v>7</v>
      </c>
    </row>
    <row r="1722" spans="1:3" ht="15">
      <c r="A1722">
        <v>1716</v>
      </c>
      <c r="B1722" t="str">
        <f>"00418982"</f>
        <v>00418982</v>
      </c>
      <c r="C1722" t="s">
        <v>10</v>
      </c>
    </row>
    <row r="1723" spans="1:3" ht="15">
      <c r="A1723">
        <v>1717</v>
      </c>
      <c r="B1723" t="str">
        <f>"00389829"</f>
        <v>00389829</v>
      </c>
      <c r="C1723" t="s">
        <v>6</v>
      </c>
    </row>
    <row r="1724" spans="1:3" ht="15">
      <c r="A1724">
        <v>1718</v>
      </c>
      <c r="B1724" t="str">
        <f>"00415185"</f>
        <v>00415185</v>
      </c>
      <c r="C1724" t="s">
        <v>6</v>
      </c>
    </row>
    <row r="1725" spans="1:3" ht="15">
      <c r="A1725">
        <v>1719</v>
      </c>
      <c r="B1725" t="str">
        <f>"00422585"</f>
        <v>00422585</v>
      </c>
      <c r="C1725" t="s">
        <v>10</v>
      </c>
    </row>
    <row r="1726" spans="1:3" ht="15">
      <c r="A1726">
        <v>1720</v>
      </c>
      <c r="B1726" t="str">
        <f>"00420772"</f>
        <v>00420772</v>
      </c>
      <c r="C1726" t="s">
        <v>8</v>
      </c>
    </row>
    <row r="1727" spans="1:3" ht="15">
      <c r="A1727">
        <v>1721</v>
      </c>
      <c r="B1727" t="str">
        <f>"00390730"</f>
        <v>00390730</v>
      </c>
      <c r="C1727" t="s">
        <v>8</v>
      </c>
    </row>
    <row r="1728" spans="1:3" ht="15">
      <c r="A1728">
        <v>1722</v>
      </c>
      <c r="B1728" t="str">
        <f>"00260137"</f>
        <v>00260137</v>
      </c>
      <c r="C1728" t="s">
        <v>8</v>
      </c>
    </row>
    <row r="1729" spans="1:3" ht="15">
      <c r="A1729">
        <v>1723</v>
      </c>
      <c r="B1729" t="str">
        <f>"00400271"</f>
        <v>00400271</v>
      </c>
      <c r="C1729" t="s">
        <v>6</v>
      </c>
    </row>
    <row r="1730" spans="1:3" ht="15">
      <c r="A1730">
        <v>1724</v>
      </c>
      <c r="B1730" t="str">
        <f>"00069880"</f>
        <v>00069880</v>
      </c>
      <c r="C1730" t="s">
        <v>7</v>
      </c>
    </row>
    <row r="1731" spans="1:3" ht="15">
      <c r="A1731">
        <v>1725</v>
      </c>
      <c r="B1731" t="str">
        <f>"00281284"</f>
        <v>00281284</v>
      </c>
      <c r="C1731" t="s">
        <v>8</v>
      </c>
    </row>
    <row r="1732" spans="1:3" ht="15">
      <c r="A1732">
        <v>1726</v>
      </c>
      <c r="B1732" t="str">
        <f>"201409004636"</f>
        <v>201409004636</v>
      </c>
      <c r="C1732" t="s">
        <v>7</v>
      </c>
    </row>
    <row r="1733" spans="1:3" ht="15">
      <c r="A1733">
        <v>1727</v>
      </c>
      <c r="B1733" t="str">
        <f>"00403115"</f>
        <v>00403115</v>
      </c>
      <c r="C1733" t="s">
        <v>8</v>
      </c>
    </row>
    <row r="1734" spans="1:3" ht="15">
      <c r="A1734">
        <v>1728</v>
      </c>
      <c r="B1734" t="str">
        <f>"00311980"</f>
        <v>00311980</v>
      </c>
      <c r="C1734" t="s">
        <v>10</v>
      </c>
    </row>
    <row r="1735" spans="1:3" ht="15">
      <c r="A1735">
        <v>1729</v>
      </c>
      <c r="B1735" t="str">
        <f>"00027865"</f>
        <v>00027865</v>
      </c>
      <c r="C1735" t="s">
        <v>8</v>
      </c>
    </row>
    <row r="1736" spans="1:3" ht="15">
      <c r="A1736">
        <v>1730</v>
      </c>
      <c r="B1736" t="str">
        <f>"00408132"</f>
        <v>00408132</v>
      </c>
      <c r="C1736" t="s">
        <v>7</v>
      </c>
    </row>
    <row r="1737" spans="1:3" ht="15">
      <c r="A1737">
        <v>1731</v>
      </c>
      <c r="B1737" t="str">
        <f>"201511037283"</f>
        <v>201511037283</v>
      </c>
      <c r="C1737" t="s">
        <v>7</v>
      </c>
    </row>
    <row r="1738" spans="1:3" ht="15">
      <c r="A1738">
        <v>1732</v>
      </c>
      <c r="B1738" t="str">
        <f>"00379337"</f>
        <v>00379337</v>
      </c>
      <c r="C1738" t="s">
        <v>7</v>
      </c>
    </row>
    <row r="1739" spans="1:3" ht="15">
      <c r="A1739">
        <v>1733</v>
      </c>
      <c r="B1739" t="str">
        <f>"00383125"</f>
        <v>00383125</v>
      </c>
      <c r="C1739" t="s">
        <v>7</v>
      </c>
    </row>
    <row r="1740" spans="1:3" ht="15">
      <c r="A1740">
        <v>1734</v>
      </c>
      <c r="B1740" t="str">
        <f>"00341425"</f>
        <v>00341425</v>
      </c>
      <c r="C1740" t="s">
        <v>7</v>
      </c>
    </row>
    <row r="1741" spans="1:3" ht="15">
      <c r="A1741">
        <v>1735</v>
      </c>
      <c r="B1741" t="str">
        <f>"00390827"</f>
        <v>00390827</v>
      </c>
      <c r="C1741" t="s">
        <v>10</v>
      </c>
    </row>
    <row r="1742" spans="1:3" ht="15">
      <c r="A1742">
        <v>1736</v>
      </c>
      <c r="B1742" t="str">
        <f>"00382527"</f>
        <v>00382527</v>
      </c>
      <c r="C1742" t="s">
        <v>6</v>
      </c>
    </row>
    <row r="1743" spans="1:3" ht="15">
      <c r="A1743">
        <v>1737</v>
      </c>
      <c r="B1743" t="str">
        <f>"201601001063"</f>
        <v>201601001063</v>
      </c>
      <c r="C1743" t="s">
        <v>7</v>
      </c>
    </row>
    <row r="1744" spans="1:3" ht="15">
      <c r="A1744">
        <v>1738</v>
      </c>
      <c r="B1744" t="str">
        <f>"00346163"</f>
        <v>00346163</v>
      </c>
      <c r="C1744" t="s">
        <v>7</v>
      </c>
    </row>
    <row r="1745" spans="1:3" ht="15">
      <c r="A1745">
        <v>1739</v>
      </c>
      <c r="B1745" t="str">
        <f>"00040475"</f>
        <v>00040475</v>
      </c>
      <c r="C1745" t="s">
        <v>7</v>
      </c>
    </row>
    <row r="1746" spans="1:3" ht="15">
      <c r="A1746">
        <v>1740</v>
      </c>
      <c r="B1746" t="str">
        <f>"00356524"</f>
        <v>00356524</v>
      </c>
      <c r="C1746" t="s">
        <v>10</v>
      </c>
    </row>
    <row r="1747" spans="1:3" ht="15">
      <c r="A1747">
        <v>1741</v>
      </c>
      <c r="B1747" t="str">
        <f>"00420070"</f>
        <v>00420070</v>
      </c>
      <c r="C1747" t="s">
        <v>7</v>
      </c>
    </row>
    <row r="1748" spans="1:3" ht="15">
      <c r="A1748">
        <v>1742</v>
      </c>
      <c r="B1748" t="str">
        <f>"00345341"</f>
        <v>00345341</v>
      </c>
      <c r="C1748" t="s">
        <v>7</v>
      </c>
    </row>
    <row r="1749" spans="1:3" ht="15">
      <c r="A1749">
        <v>1743</v>
      </c>
      <c r="B1749" t="str">
        <f>"00254191"</f>
        <v>00254191</v>
      </c>
      <c r="C1749" t="s">
        <v>8</v>
      </c>
    </row>
    <row r="1750" spans="1:3" ht="15">
      <c r="A1750">
        <v>1744</v>
      </c>
      <c r="B1750" t="str">
        <f>"00347238"</f>
        <v>00347238</v>
      </c>
      <c r="C1750" t="s">
        <v>10</v>
      </c>
    </row>
    <row r="1751" spans="1:3" ht="15">
      <c r="A1751">
        <v>1745</v>
      </c>
      <c r="B1751" t="str">
        <f>"00400780"</f>
        <v>00400780</v>
      </c>
      <c r="C1751" t="s">
        <v>8</v>
      </c>
    </row>
    <row r="1752" spans="1:3" ht="15">
      <c r="A1752">
        <v>1746</v>
      </c>
      <c r="B1752" t="str">
        <f>"00422415"</f>
        <v>00422415</v>
      </c>
      <c r="C1752" t="s">
        <v>10</v>
      </c>
    </row>
    <row r="1753" spans="1:3" ht="15">
      <c r="A1753">
        <v>1747</v>
      </c>
      <c r="B1753" t="str">
        <f>"00415567"</f>
        <v>00415567</v>
      </c>
      <c r="C1753" t="s">
        <v>7</v>
      </c>
    </row>
    <row r="1754" spans="1:3" ht="15">
      <c r="A1754">
        <v>1748</v>
      </c>
      <c r="B1754" t="str">
        <f>"00306286"</f>
        <v>00306286</v>
      </c>
      <c r="C1754" t="s">
        <v>7</v>
      </c>
    </row>
    <row r="1755" spans="1:3" ht="15">
      <c r="A1755">
        <v>1749</v>
      </c>
      <c r="B1755" t="str">
        <f>"00420465"</f>
        <v>00420465</v>
      </c>
      <c r="C1755" t="s">
        <v>7</v>
      </c>
    </row>
    <row r="1756" spans="1:3" ht="15">
      <c r="A1756">
        <v>1750</v>
      </c>
      <c r="B1756" t="str">
        <f>"00407893"</f>
        <v>00407893</v>
      </c>
      <c r="C1756" t="s">
        <v>7</v>
      </c>
    </row>
    <row r="1757" spans="1:3" ht="15">
      <c r="A1757">
        <v>1751</v>
      </c>
      <c r="B1757" t="str">
        <f>"00401662"</f>
        <v>00401662</v>
      </c>
      <c r="C1757" t="s">
        <v>8</v>
      </c>
    </row>
    <row r="1758" spans="1:3" ht="15">
      <c r="A1758">
        <v>1752</v>
      </c>
      <c r="B1758" t="str">
        <f>"00120213"</f>
        <v>00120213</v>
      </c>
      <c r="C1758" t="s">
        <v>7</v>
      </c>
    </row>
    <row r="1759" spans="1:3" ht="15">
      <c r="A1759">
        <v>1753</v>
      </c>
      <c r="B1759" t="str">
        <f>"00313092"</f>
        <v>00313092</v>
      </c>
      <c r="C1759" t="s">
        <v>10</v>
      </c>
    </row>
    <row r="1760" spans="1:3" ht="15">
      <c r="A1760">
        <v>1754</v>
      </c>
      <c r="B1760" t="str">
        <f>"00366355"</f>
        <v>00366355</v>
      </c>
      <c r="C1760" t="s">
        <v>10</v>
      </c>
    </row>
    <row r="1761" spans="1:3" ht="15">
      <c r="A1761">
        <v>1755</v>
      </c>
      <c r="B1761" t="str">
        <f>"00399665"</f>
        <v>00399665</v>
      </c>
      <c r="C1761" t="s">
        <v>7</v>
      </c>
    </row>
    <row r="1762" spans="1:3" ht="15">
      <c r="A1762">
        <v>1756</v>
      </c>
      <c r="B1762" t="str">
        <f>"00396900"</f>
        <v>00396900</v>
      </c>
      <c r="C1762" t="s">
        <v>8</v>
      </c>
    </row>
    <row r="1763" spans="1:3" ht="15">
      <c r="A1763">
        <v>1757</v>
      </c>
      <c r="B1763" t="str">
        <f>"00324796"</f>
        <v>00324796</v>
      </c>
      <c r="C1763" t="s">
        <v>7</v>
      </c>
    </row>
    <row r="1764" spans="1:3" ht="15">
      <c r="A1764">
        <v>1758</v>
      </c>
      <c r="B1764" t="str">
        <f>"00399198"</f>
        <v>00399198</v>
      </c>
      <c r="C1764" t="s">
        <v>7</v>
      </c>
    </row>
    <row r="1765" spans="1:3" ht="15">
      <c r="A1765">
        <v>1759</v>
      </c>
      <c r="B1765" t="str">
        <f>"00398079"</f>
        <v>00398079</v>
      </c>
      <c r="C1765" t="s">
        <v>10</v>
      </c>
    </row>
    <row r="1766" spans="1:3" ht="15">
      <c r="A1766">
        <v>1760</v>
      </c>
      <c r="B1766" t="str">
        <f>"00409568"</f>
        <v>00409568</v>
      </c>
      <c r="C1766" t="s">
        <v>10</v>
      </c>
    </row>
    <row r="1767" spans="1:3" ht="15">
      <c r="A1767">
        <v>1761</v>
      </c>
      <c r="B1767" t="str">
        <f>"00420557"</f>
        <v>00420557</v>
      </c>
      <c r="C1767" t="s">
        <v>7</v>
      </c>
    </row>
    <row r="1768" spans="1:3" ht="15">
      <c r="A1768">
        <v>1762</v>
      </c>
      <c r="B1768" t="str">
        <f>"00409827"</f>
        <v>00409827</v>
      </c>
      <c r="C1768" t="s">
        <v>7</v>
      </c>
    </row>
    <row r="1769" spans="1:3" ht="15">
      <c r="A1769">
        <v>1763</v>
      </c>
      <c r="B1769" t="str">
        <f>"00023369"</f>
        <v>00023369</v>
      </c>
      <c r="C1769" t="s">
        <v>7</v>
      </c>
    </row>
    <row r="1770" spans="1:3" ht="15">
      <c r="A1770">
        <v>1764</v>
      </c>
      <c r="B1770" t="str">
        <f>"00382923"</f>
        <v>00382923</v>
      </c>
      <c r="C1770" t="s">
        <v>10</v>
      </c>
    </row>
    <row r="1771" spans="1:3" ht="15">
      <c r="A1771">
        <v>1765</v>
      </c>
      <c r="B1771" t="str">
        <f>"00388342"</f>
        <v>00388342</v>
      </c>
      <c r="C1771" t="s">
        <v>7</v>
      </c>
    </row>
    <row r="1772" spans="1:3" ht="15">
      <c r="A1772">
        <v>1766</v>
      </c>
      <c r="B1772" t="str">
        <f>"00372460"</f>
        <v>00372460</v>
      </c>
      <c r="C1772" t="s">
        <v>7</v>
      </c>
    </row>
    <row r="1773" spans="1:3" ht="15">
      <c r="A1773">
        <v>1767</v>
      </c>
      <c r="B1773" t="str">
        <f>"00376132"</f>
        <v>00376132</v>
      </c>
      <c r="C1773" t="s">
        <v>10</v>
      </c>
    </row>
    <row r="1774" spans="1:3" ht="15">
      <c r="A1774">
        <v>1768</v>
      </c>
      <c r="B1774" t="str">
        <f>"00312037"</f>
        <v>00312037</v>
      </c>
      <c r="C1774" t="s">
        <v>7</v>
      </c>
    </row>
    <row r="1775" spans="1:3" ht="15">
      <c r="A1775">
        <v>1769</v>
      </c>
      <c r="B1775" t="str">
        <f>"00390927"</f>
        <v>00390927</v>
      </c>
      <c r="C1775" t="s">
        <v>7</v>
      </c>
    </row>
    <row r="1776" spans="1:3" ht="15">
      <c r="A1776">
        <v>1770</v>
      </c>
      <c r="B1776" t="str">
        <f>"201409004104"</f>
        <v>201409004104</v>
      </c>
      <c r="C1776" t="s">
        <v>7</v>
      </c>
    </row>
    <row r="1777" spans="1:3" ht="15">
      <c r="A1777">
        <v>1771</v>
      </c>
      <c r="B1777" t="str">
        <f>"00260696"</f>
        <v>00260696</v>
      </c>
      <c r="C1777" t="s">
        <v>7</v>
      </c>
    </row>
    <row r="1778" spans="1:3" ht="15">
      <c r="A1778">
        <v>1772</v>
      </c>
      <c r="B1778" t="str">
        <f>"00262716"</f>
        <v>00262716</v>
      </c>
      <c r="C1778" t="s">
        <v>7</v>
      </c>
    </row>
    <row r="1779" spans="1:3" ht="15">
      <c r="A1779">
        <v>1773</v>
      </c>
      <c r="B1779" t="str">
        <f>"00393004"</f>
        <v>00393004</v>
      </c>
      <c r="C1779" t="s">
        <v>7</v>
      </c>
    </row>
    <row r="1780" spans="1:3" ht="15">
      <c r="A1780">
        <v>1774</v>
      </c>
      <c r="B1780" t="str">
        <f>"00421740"</f>
        <v>00421740</v>
      </c>
      <c r="C1780" t="s">
        <v>7</v>
      </c>
    </row>
    <row r="1781" spans="1:3" ht="15">
      <c r="A1781">
        <v>1775</v>
      </c>
      <c r="B1781" t="str">
        <f>"00403873"</f>
        <v>00403873</v>
      </c>
      <c r="C1781" t="s">
        <v>10</v>
      </c>
    </row>
    <row r="1782" spans="1:3" ht="15">
      <c r="A1782">
        <v>1776</v>
      </c>
      <c r="B1782" t="str">
        <f>"00357772"</f>
        <v>00357772</v>
      </c>
      <c r="C1782" t="s">
        <v>7</v>
      </c>
    </row>
    <row r="1783" spans="1:3" ht="15">
      <c r="A1783">
        <v>1777</v>
      </c>
      <c r="B1783" t="str">
        <f>"00357902"</f>
        <v>00357902</v>
      </c>
      <c r="C1783" t="s">
        <v>7</v>
      </c>
    </row>
    <row r="1784" spans="1:3" ht="15">
      <c r="A1784">
        <v>1778</v>
      </c>
      <c r="B1784" t="str">
        <f>"00310180"</f>
        <v>00310180</v>
      </c>
      <c r="C1784" t="s">
        <v>6</v>
      </c>
    </row>
    <row r="1785" spans="1:3" ht="15">
      <c r="A1785">
        <v>1779</v>
      </c>
      <c r="B1785" t="str">
        <f>"00293847"</f>
        <v>00293847</v>
      </c>
      <c r="C1785" t="s">
        <v>8</v>
      </c>
    </row>
    <row r="1786" spans="1:3" ht="15">
      <c r="A1786">
        <v>1780</v>
      </c>
      <c r="B1786" t="str">
        <f>"00385707"</f>
        <v>00385707</v>
      </c>
      <c r="C1786" t="s">
        <v>10</v>
      </c>
    </row>
    <row r="1787" spans="1:3" ht="15">
      <c r="A1787">
        <v>1781</v>
      </c>
      <c r="B1787" t="str">
        <f>"00423804"</f>
        <v>00423804</v>
      </c>
      <c r="C1787" t="s">
        <v>10</v>
      </c>
    </row>
    <row r="1788" spans="1:3" ht="15">
      <c r="A1788">
        <v>1782</v>
      </c>
      <c r="B1788" t="str">
        <f>"00419549"</f>
        <v>00419549</v>
      </c>
      <c r="C1788" t="s">
        <v>9</v>
      </c>
    </row>
    <row r="1789" spans="1:3" ht="15">
      <c r="A1789">
        <v>1783</v>
      </c>
      <c r="B1789" t="str">
        <f>"00381973"</f>
        <v>00381973</v>
      </c>
      <c r="C1789" t="s">
        <v>10</v>
      </c>
    </row>
    <row r="1790" spans="1:3" ht="15">
      <c r="A1790">
        <v>1784</v>
      </c>
      <c r="B1790" t="str">
        <f>"00415298"</f>
        <v>00415298</v>
      </c>
      <c r="C1790" t="s">
        <v>7</v>
      </c>
    </row>
    <row r="1791" spans="1:3" ht="15">
      <c r="A1791">
        <v>1785</v>
      </c>
      <c r="B1791" t="str">
        <f>"00292087"</f>
        <v>00292087</v>
      </c>
      <c r="C1791" t="s">
        <v>10</v>
      </c>
    </row>
    <row r="1792" spans="1:3" ht="15">
      <c r="A1792">
        <v>1786</v>
      </c>
      <c r="B1792" t="str">
        <f>"00409734"</f>
        <v>00409734</v>
      </c>
      <c r="C1792" t="s">
        <v>7</v>
      </c>
    </row>
    <row r="1793" spans="1:3" ht="15">
      <c r="A1793">
        <v>1787</v>
      </c>
      <c r="B1793" t="str">
        <f>"00361500"</f>
        <v>00361500</v>
      </c>
      <c r="C1793" t="s">
        <v>7</v>
      </c>
    </row>
    <row r="1794" spans="1:3" ht="15">
      <c r="A1794">
        <v>1788</v>
      </c>
      <c r="B1794" t="str">
        <f>"00312901"</f>
        <v>00312901</v>
      </c>
      <c r="C1794" t="s">
        <v>8</v>
      </c>
    </row>
    <row r="1795" spans="1:3" ht="15">
      <c r="A1795">
        <v>1789</v>
      </c>
      <c r="B1795" t="str">
        <f>"201511018605"</f>
        <v>201511018605</v>
      </c>
      <c r="C1795" t="s">
        <v>10</v>
      </c>
    </row>
    <row r="1796" spans="1:3" ht="15">
      <c r="A1796">
        <v>1790</v>
      </c>
      <c r="B1796" t="str">
        <f>"00359718"</f>
        <v>00359718</v>
      </c>
      <c r="C1796" t="s">
        <v>7</v>
      </c>
    </row>
    <row r="1797" spans="1:3" ht="15">
      <c r="A1797">
        <v>1791</v>
      </c>
      <c r="B1797" t="str">
        <f>"00387913"</f>
        <v>00387913</v>
      </c>
      <c r="C1797" t="s">
        <v>10</v>
      </c>
    </row>
    <row r="1798" spans="1:3" ht="15">
      <c r="A1798">
        <v>1792</v>
      </c>
      <c r="B1798" t="str">
        <f>"00408572"</f>
        <v>00408572</v>
      </c>
      <c r="C1798" t="s">
        <v>10</v>
      </c>
    </row>
    <row r="1799" spans="1:3" ht="15">
      <c r="A1799">
        <v>1793</v>
      </c>
      <c r="B1799" t="str">
        <f>"00396044"</f>
        <v>00396044</v>
      </c>
      <c r="C1799" t="s">
        <v>10</v>
      </c>
    </row>
    <row r="1800" spans="1:3" ht="15">
      <c r="A1800">
        <v>1794</v>
      </c>
      <c r="B1800" t="str">
        <f>"00275475"</f>
        <v>00275475</v>
      </c>
      <c r="C1800" t="s">
        <v>10</v>
      </c>
    </row>
    <row r="1801" spans="1:3" ht="15">
      <c r="A1801">
        <v>1795</v>
      </c>
      <c r="B1801" t="str">
        <f>"00361773"</f>
        <v>00361773</v>
      </c>
      <c r="C1801" t="s">
        <v>8</v>
      </c>
    </row>
    <row r="1802" spans="1:3" ht="15">
      <c r="A1802">
        <v>1796</v>
      </c>
      <c r="B1802" t="str">
        <f>"00265820"</f>
        <v>00265820</v>
      </c>
      <c r="C1802" t="s">
        <v>10</v>
      </c>
    </row>
    <row r="1803" spans="1:3" ht="15">
      <c r="A1803">
        <v>1797</v>
      </c>
      <c r="B1803" t="str">
        <f>"00416239"</f>
        <v>00416239</v>
      </c>
      <c r="C1803" t="s">
        <v>7</v>
      </c>
    </row>
    <row r="1804" spans="1:3" ht="15">
      <c r="A1804">
        <v>1798</v>
      </c>
      <c r="B1804" t="str">
        <f>"00423331"</f>
        <v>00423331</v>
      </c>
      <c r="C1804" t="s">
        <v>9</v>
      </c>
    </row>
    <row r="1805" spans="1:3" ht="15">
      <c r="A1805">
        <v>1799</v>
      </c>
      <c r="B1805" t="str">
        <f>"00411420"</f>
        <v>00411420</v>
      </c>
      <c r="C1805" t="s">
        <v>10</v>
      </c>
    </row>
    <row r="1806" spans="1:3" ht="15">
      <c r="A1806">
        <v>1800</v>
      </c>
      <c r="B1806" t="str">
        <f>"00366492"</f>
        <v>00366492</v>
      </c>
      <c r="C1806" t="s">
        <v>8</v>
      </c>
    </row>
    <row r="1807" spans="1:3" ht="15">
      <c r="A1807">
        <v>1801</v>
      </c>
      <c r="B1807" t="str">
        <f>"00406414"</f>
        <v>00406414</v>
      </c>
      <c r="C1807" t="s">
        <v>10</v>
      </c>
    </row>
    <row r="1808" spans="1:3" ht="15">
      <c r="A1808">
        <v>1802</v>
      </c>
      <c r="B1808" t="str">
        <f>"00401377"</f>
        <v>00401377</v>
      </c>
      <c r="C1808" t="s">
        <v>10</v>
      </c>
    </row>
    <row r="1809" spans="1:3" ht="15">
      <c r="A1809">
        <v>1803</v>
      </c>
      <c r="B1809" t="str">
        <f>"00408187"</f>
        <v>00408187</v>
      </c>
      <c r="C1809" t="s">
        <v>8</v>
      </c>
    </row>
    <row r="1810" spans="1:3" ht="15">
      <c r="A1810">
        <v>1804</v>
      </c>
      <c r="B1810" t="str">
        <f>"00387101"</f>
        <v>00387101</v>
      </c>
      <c r="C1810" t="s">
        <v>7</v>
      </c>
    </row>
    <row r="1811" spans="1:3" ht="15">
      <c r="A1811">
        <v>1805</v>
      </c>
      <c r="B1811" t="str">
        <f>"00404415"</f>
        <v>00404415</v>
      </c>
      <c r="C1811" t="s">
        <v>7</v>
      </c>
    </row>
    <row r="1812" spans="1:3" ht="15">
      <c r="A1812">
        <v>1806</v>
      </c>
      <c r="B1812" t="str">
        <f>"00256722"</f>
        <v>00256722</v>
      </c>
      <c r="C1812" t="s">
        <v>8</v>
      </c>
    </row>
    <row r="1813" spans="1:3" ht="15">
      <c r="A1813">
        <v>1807</v>
      </c>
      <c r="B1813" t="str">
        <f>"00194841"</f>
        <v>00194841</v>
      </c>
      <c r="C1813" t="s">
        <v>7</v>
      </c>
    </row>
    <row r="1814" spans="1:3" ht="15">
      <c r="A1814">
        <v>1808</v>
      </c>
      <c r="B1814" t="str">
        <f>"00356798"</f>
        <v>00356798</v>
      </c>
      <c r="C1814" t="s">
        <v>10</v>
      </c>
    </row>
    <row r="1815" spans="1:3" ht="15">
      <c r="A1815">
        <v>1809</v>
      </c>
      <c r="B1815" t="str">
        <f>"00271163"</f>
        <v>00271163</v>
      </c>
      <c r="C1815" t="s">
        <v>10</v>
      </c>
    </row>
    <row r="1816" spans="1:3" ht="15">
      <c r="A1816">
        <v>1810</v>
      </c>
      <c r="B1816" t="str">
        <f>"00380978"</f>
        <v>00380978</v>
      </c>
      <c r="C1816" t="s">
        <v>10</v>
      </c>
    </row>
    <row r="1817" spans="1:3" ht="15">
      <c r="A1817">
        <v>1811</v>
      </c>
      <c r="B1817" t="str">
        <f>"00399171"</f>
        <v>00399171</v>
      </c>
      <c r="C1817" t="s">
        <v>7</v>
      </c>
    </row>
    <row r="1818" spans="1:3" ht="15">
      <c r="A1818">
        <v>1812</v>
      </c>
      <c r="B1818" t="str">
        <f>"00039930"</f>
        <v>00039930</v>
      </c>
      <c r="C1818" t="s">
        <v>10</v>
      </c>
    </row>
    <row r="1819" spans="1:3" ht="15">
      <c r="A1819">
        <v>1813</v>
      </c>
      <c r="B1819" t="str">
        <f>"00382999"</f>
        <v>00382999</v>
      </c>
      <c r="C1819" t="s">
        <v>7</v>
      </c>
    </row>
    <row r="1820" spans="1:3" ht="15">
      <c r="A1820">
        <v>1814</v>
      </c>
      <c r="B1820" t="str">
        <f>"201511017505"</f>
        <v>201511017505</v>
      </c>
      <c r="C1820" t="s">
        <v>7</v>
      </c>
    </row>
    <row r="1821" spans="1:3" ht="15">
      <c r="A1821">
        <v>1815</v>
      </c>
      <c r="B1821" t="str">
        <f>"00186117"</f>
        <v>00186117</v>
      </c>
      <c r="C1821" t="s">
        <v>7</v>
      </c>
    </row>
    <row r="1822" spans="1:3" ht="15">
      <c r="A1822">
        <v>1816</v>
      </c>
      <c r="B1822" t="str">
        <f>"00364382"</f>
        <v>00364382</v>
      </c>
      <c r="C1822" t="s">
        <v>10</v>
      </c>
    </row>
    <row r="1823" spans="1:3" ht="15">
      <c r="A1823">
        <v>1817</v>
      </c>
      <c r="B1823" t="str">
        <f>"00402834"</f>
        <v>00402834</v>
      </c>
      <c r="C1823" t="s">
        <v>10</v>
      </c>
    </row>
    <row r="1824" spans="1:3" ht="15">
      <c r="A1824">
        <v>1818</v>
      </c>
      <c r="B1824" t="str">
        <f>"00396768"</f>
        <v>00396768</v>
      </c>
      <c r="C1824" t="s">
        <v>7</v>
      </c>
    </row>
    <row r="1825" spans="1:3" ht="15">
      <c r="A1825">
        <v>1819</v>
      </c>
      <c r="B1825" t="str">
        <f>"00391816"</f>
        <v>00391816</v>
      </c>
      <c r="C1825" t="s">
        <v>7</v>
      </c>
    </row>
    <row r="1826" spans="1:3" ht="15">
      <c r="A1826">
        <v>1820</v>
      </c>
      <c r="B1826" t="str">
        <f>"00131725"</f>
        <v>00131725</v>
      </c>
      <c r="C1826" t="s">
        <v>7</v>
      </c>
    </row>
    <row r="1827" spans="1:3" ht="15">
      <c r="A1827">
        <v>1821</v>
      </c>
      <c r="B1827" t="str">
        <f>"201511023921"</f>
        <v>201511023921</v>
      </c>
      <c r="C1827" t="s">
        <v>7</v>
      </c>
    </row>
    <row r="1828" spans="1:3" ht="15">
      <c r="A1828">
        <v>1822</v>
      </c>
      <c r="B1828" t="str">
        <f>"00366494"</f>
        <v>00366494</v>
      </c>
      <c r="C1828" t="s">
        <v>7</v>
      </c>
    </row>
    <row r="1829" spans="1:3" ht="15">
      <c r="A1829">
        <v>1823</v>
      </c>
      <c r="B1829" t="str">
        <f>"00335522"</f>
        <v>00335522</v>
      </c>
      <c r="C1829" t="s">
        <v>7</v>
      </c>
    </row>
    <row r="1830" spans="1:3" ht="15">
      <c r="A1830">
        <v>1824</v>
      </c>
      <c r="B1830" t="str">
        <f>"00417559"</f>
        <v>00417559</v>
      </c>
      <c r="C1830" t="s">
        <v>10</v>
      </c>
    </row>
    <row r="1831" spans="1:3" ht="15">
      <c r="A1831">
        <v>1825</v>
      </c>
      <c r="B1831" t="str">
        <f>"00357684"</f>
        <v>00357684</v>
      </c>
      <c r="C1831" t="s">
        <v>10</v>
      </c>
    </row>
    <row r="1832" spans="1:3" ht="15">
      <c r="A1832">
        <v>1826</v>
      </c>
      <c r="B1832" t="str">
        <f>"00417000"</f>
        <v>00417000</v>
      </c>
      <c r="C1832" t="s">
        <v>7</v>
      </c>
    </row>
    <row r="1833" spans="1:3" ht="15">
      <c r="A1833">
        <v>1827</v>
      </c>
      <c r="B1833" t="str">
        <f>"00403069"</f>
        <v>00403069</v>
      </c>
      <c r="C1833" t="s">
        <v>7</v>
      </c>
    </row>
    <row r="1834" spans="1:3" ht="15">
      <c r="A1834">
        <v>1828</v>
      </c>
      <c r="B1834" t="str">
        <f>"00421451"</f>
        <v>00421451</v>
      </c>
      <c r="C1834" t="s">
        <v>8</v>
      </c>
    </row>
    <row r="1835" spans="1:3" ht="15">
      <c r="A1835">
        <v>1829</v>
      </c>
      <c r="B1835" t="str">
        <f>"00393361"</f>
        <v>00393361</v>
      </c>
      <c r="C1835" t="s">
        <v>10</v>
      </c>
    </row>
    <row r="1836" spans="1:3" ht="15">
      <c r="A1836">
        <v>1830</v>
      </c>
      <c r="B1836" t="str">
        <f>"00342352"</f>
        <v>00342352</v>
      </c>
      <c r="C1836" t="s">
        <v>10</v>
      </c>
    </row>
    <row r="1837" spans="1:3" ht="15">
      <c r="A1837">
        <v>1831</v>
      </c>
      <c r="B1837" t="str">
        <f>"00402980"</f>
        <v>00402980</v>
      </c>
      <c r="C1837" t="s">
        <v>8</v>
      </c>
    </row>
    <row r="1838" spans="1:3" ht="15">
      <c r="A1838">
        <v>1832</v>
      </c>
      <c r="B1838" t="str">
        <f>"00395144"</f>
        <v>00395144</v>
      </c>
      <c r="C1838" t="s">
        <v>7</v>
      </c>
    </row>
    <row r="1839" spans="1:3" ht="15">
      <c r="A1839">
        <v>1833</v>
      </c>
      <c r="B1839" t="str">
        <f>"00392506"</f>
        <v>00392506</v>
      </c>
      <c r="C1839" t="s">
        <v>7</v>
      </c>
    </row>
    <row r="1840" spans="1:3" ht="15">
      <c r="A1840">
        <v>1834</v>
      </c>
      <c r="B1840" t="str">
        <f>"00420622"</f>
        <v>00420622</v>
      </c>
      <c r="C1840" t="s">
        <v>9</v>
      </c>
    </row>
    <row r="1841" spans="1:3" ht="15">
      <c r="A1841">
        <v>1835</v>
      </c>
      <c r="B1841" t="str">
        <f>"00128393"</f>
        <v>00128393</v>
      </c>
      <c r="C1841" t="s">
        <v>7</v>
      </c>
    </row>
    <row r="1842" spans="1:3" ht="15">
      <c r="A1842">
        <v>1836</v>
      </c>
      <c r="B1842" t="str">
        <f>"00322444"</f>
        <v>00322444</v>
      </c>
      <c r="C1842" t="s">
        <v>8</v>
      </c>
    </row>
    <row r="1843" spans="1:3" ht="15">
      <c r="A1843">
        <v>1837</v>
      </c>
      <c r="B1843" t="str">
        <f>"00381768"</f>
        <v>00381768</v>
      </c>
      <c r="C1843" t="s">
        <v>8</v>
      </c>
    </row>
    <row r="1844" spans="1:3" ht="15">
      <c r="A1844">
        <v>1838</v>
      </c>
      <c r="B1844" t="str">
        <f>"00418414"</f>
        <v>00418414</v>
      </c>
      <c r="C1844" t="s">
        <v>10</v>
      </c>
    </row>
    <row r="1845" spans="1:3" ht="15">
      <c r="A1845">
        <v>1839</v>
      </c>
      <c r="B1845" t="str">
        <f>"00421770"</f>
        <v>00421770</v>
      </c>
      <c r="C1845" t="s">
        <v>9</v>
      </c>
    </row>
    <row r="1846" spans="1:3" ht="15">
      <c r="A1846">
        <v>1840</v>
      </c>
      <c r="B1846" t="str">
        <f>"00373631"</f>
        <v>00373631</v>
      </c>
      <c r="C1846" t="s">
        <v>10</v>
      </c>
    </row>
    <row r="1847" spans="1:3" ht="15">
      <c r="A1847">
        <v>1841</v>
      </c>
      <c r="B1847" t="str">
        <f>"00381106"</f>
        <v>00381106</v>
      </c>
      <c r="C1847" t="s">
        <v>10</v>
      </c>
    </row>
    <row r="1848" spans="1:3" ht="15">
      <c r="A1848">
        <v>1842</v>
      </c>
      <c r="B1848" t="str">
        <f>"00416777"</f>
        <v>00416777</v>
      </c>
      <c r="C1848" t="s">
        <v>7</v>
      </c>
    </row>
    <row r="1849" spans="1:3" ht="15">
      <c r="A1849">
        <v>1843</v>
      </c>
      <c r="B1849" t="str">
        <f>"00364088"</f>
        <v>00364088</v>
      </c>
      <c r="C1849" t="s">
        <v>7</v>
      </c>
    </row>
    <row r="1850" spans="1:3" ht="15">
      <c r="A1850">
        <v>1844</v>
      </c>
      <c r="B1850" t="str">
        <f>"00422086"</f>
        <v>00422086</v>
      </c>
      <c r="C1850" t="s">
        <v>7</v>
      </c>
    </row>
    <row r="1851" spans="1:3" ht="15">
      <c r="A1851">
        <v>1845</v>
      </c>
      <c r="B1851" t="str">
        <f>"00415458"</f>
        <v>00415458</v>
      </c>
      <c r="C1851" t="s">
        <v>10</v>
      </c>
    </row>
    <row r="1852" spans="1:3" ht="15">
      <c r="A1852">
        <v>1846</v>
      </c>
      <c r="B1852" t="str">
        <f>"201410000663"</f>
        <v>201410000663</v>
      </c>
      <c r="C1852" t="s">
        <v>8</v>
      </c>
    </row>
    <row r="1853" spans="1:3" ht="15">
      <c r="A1853">
        <v>1847</v>
      </c>
      <c r="B1853" t="str">
        <f>"00407325"</f>
        <v>00407325</v>
      </c>
      <c r="C1853" t="s">
        <v>10</v>
      </c>
    </row>
    <row r="1854" spans="1:3" ht="15">
      <c r="A1854">
        <v>1848</v>
      </c>
      <c r="B1854" t="str">
        <f>"00383635"</f>
        <v>00383635</v>
      </c>
      <c r="C1854" t="s">
        <v>8</v>
      </c>
    </row>
    <row r="1855" spans="1:3" ht="15">
      <c r="A1855">
        <v>1849</v>
      </c>
      <c r="B1855" t="str">
        <f>"00380511"</f>
        <v>00380511</v>
      </c>
      <c r="C1855" t="s">
        <v>10</v>
      </c>
    </row>
    <row r="1856" spans="1:3" ht="15">
      <c r="A1856">
        <v>1850</v>
      </c>
      <c r="B1856" t="str">
        <f>"00359286"</f>
        <v>00359286</v>
      </c>
      <c r="C1856" t="s">
        <v>10</v>
      </c>
    </row>
    <row r="1857" spans="1:3" ht="15">
      <c r="A1857">
        <v>1851</v>
      </c>
      <c r="B1857" t="str">
        <f>"00423261"</f>
        <v>00423261</v>
      </c>
      <c r="C1857" t="s">
        <v>7</v>
      </c>
    </row>
    <row r="1858" spans="1:3" ht="15">
      <c r="A1858">
        <v>1852</v>
      </c>
      <c r="B1858" t="str">
        <f>"00421686"</f>
        <v>00421686</v>
      </c>
      <c r="C1858" t="s">
        <v>24</v>
      </c>
    </row>
    <row r="1859" spans="1:3" ht="15">
      <c r="A1859">
        <v>1853</v>
      </c>
      <c r="B1859" t="str">
        <f>"00260201"</f>
        <v>00260201</v>
      </c>
      <c r="C1859" t="s">
        <v>7</v>
      </c>
    </row>
    <row r="1860" spans="1:3" ht="15">
      <c r="A1860">
        <v>1854</v>
      </c>
      <c r="B1860" t="str">
        <f>"00337395"</f>
        <v>00337395</v>
      </c>
      <c r="C1860" t="s">
        <v>7</v>
      </c>
    </row>
    <row r="1861" spans="1:3" ht="15">
      <c r="A1861">
        <v>1855</v>
      </c>
      <c r="B1861" t="str">
        <f>"00368858"</f>
        <v>00368858</v>
      </c>
      <c r="C1861" t="s">
        <v>10</v>
      </c>
    </row>
    <row r="1862" spans="1:3" ht="15">
      <c r="A1862">
        <v>1856</v>
      </c>
      <c r="B1862" t="str">
        <f>"00401888"</f>
        <v>00401888</v>
      </c>
      <c r="C1862" t="s">
        <v>10</v>
      </c>
    </row>
    <row r="1863" spans="1:3" ht="15">
      <c r="A1863">
        <v>1857</v>
      </c>
      <c r="B1863" t="str">
        <f>"00398520"</f>
        <v>00398520</v>
      </c>
      <c r="C1863" t="s">
        <v>7</v>
      </c>
    </row>
    <row r="1864" spans="1:3" ht="15">
      <c r="A1864">
        <v>1858</v>
      </c>
      <c r="B1864" t="str">
        <f>"00423501"</f>
        <v>00423501</v>
      </c>
      <c r="C1864" t="s">
        <v>8</v>
      </c>
    </row>
    <row r="1865" spans="1:3" ht="15">
      <c r="A1865">
        <v>1859</v>
      </c>
      <c r="B1865" t="str">
        <f>"201511014000"</f>
        <v>201511014000</v>
      </c>
      <c r="C1865" t="s">
        <v>10</v>
      </c>
    </row>
    <row r="1866" spans="1:3" ht="15">
      <c r="A1866">
        <v>1860</v>
      </c>
      <c r="B1866" t="str">
        <f>"00374533"</f>
        <v>00374533</v>
      </c>
      <c r="C1866" t="s">
        <v>10</v>
      </c>
    </row>
    <row r="1867" spans="1:3" ht="15">
      <c r="A1867">
        <v>1861</v>
      </c>
      <c r="B1867" t="str">
        <f>"00383975"</f>
        <v>00383975</v>
      </c>
      <c r="C1867" t="s">
        <v>10</v>
      </c>
    </row>
    <row r="1868" spans="1:3" ht="15">
      <c r="A1868">
        <v>1862</v>
      </c>
      <c r="B1868" t="str">
        <f>"00406850"</f>
        <v>00406850</v>
      </c>
      <c r="C1868" t="s">
        <v>7</v>
      </c>
    </row>
    <row r="1869" spans="1:3" ht="15">
      <c r="A1869">
        <v>1863</v>
      </c>
      <c r="B1869" t="str">
        <f>"00103039"</f>
        <v>00103039</v>
      </c>
      <c r="C1869" t="s">
        <v>7</v>
      </c>
    </row>
    <row r="1870" spans="1:3" ht="15">
      <c r="A1870">
        <v>1864</v>
      </c>
      <c r="B1870" t="str">
        <f>"00422600"</f>
        <v>00422600</v>
      </c>
      <c r="C1870" t="s">
        <v>10</v>
      </c>
    </row>
    <row r="1871" spans="1:3" ht="15">
      <c r="A1871">
        <v>1865</v>
      </c>
      <c r="B1871" t="str">
        <f>"00225088"</f>
        <v>00225088</v>
      </c>
      <c r="C1871" t="s">
        <v>7</v>
      </c>
    </row>
    <row r="1872" spans="1:3" ht="15">
      <c r="A1872">
        <v>1866</v>
      </c>
      <c r="B1872" t="str">
        <f>"00410962"</f>
        <v>00410962</v>
      </c>
      <c r="C1872" t="s">
        <v>7</v>
      </c>
    </row>
    <row r="1873" spans="1:3" ht="15">
      <c r="A1873">
        <v>1867</v>
      </c>
      <c r="B1873" t="str">
        <f>"00421466"</f>
        <v>00421466</v>
      </c>
      <c r="C1873" t="s">
        <v>7</v>
      </c>
    </row>
    <row r="1874" spans="1:3" ht="15">
      <c r="A1874">
        <v>1868</v>
      </c>
      <c r="B1874" t="str">
        <f>"00420864"</f>
        <v>00420864</v>
      </c>
      <c r="C1874" t="s">
        <v>7</v>
      </c>
    </row>
    <row r="1875" spans="1:3" ht="15">
      <c r="A1875">
        <v>1869</v>
      </c>
      <c r="B1875" t="str">
        <f>"00422486"</f>
        <v>00422486</v>
      </c>
      <c r="C1875" t="s">
        <v>7</v>
      </c>
    </row>
    <row r="1876" spans="1:3" ht="15">
      <c r="A1876">
        <v>1870</v>
      </c>
      <c r="B1876" t="str">
        <f>"00421508"</f>
        <v>00421508</v>
      </c>
      <c r="C1876" t="s">
        <v>7</v>
      </c>
    </row>
    <row r="1877" spans="1:3" ht="15">
      <c r="A1877">
        <v>1871</v>
      </c>
      <c r="B1877" t="str">
        <f>"00395255"</f>
        <v>00395255</v>
      </c>
      <c r="C1877" t="s">
        <v>7</v>
      </c>
    </row>
    <row r="1878" spans="1:3" ht="15">
      <c r="A1878">
        <v>1872</v>
      </c>
      <c r="B1878" t="str">
        <f>"00359597"</f>
        <v>00359597</v>
      </c>
      <c r="C1878" t="s">
        <v>10</v>
      </c>
    </row>
    <row r="1879" spans="1:3" ht="15">
      <c r="A1879">
        <v>1873</v>
      </c>
      <c r="B1879" t="str">
        <f>"201511005035"</f>
        <v>201511005035</v>
      </c>
      <c r="C1879" t="s">
        <v>7</v>
      </c>
    </row>
    <row r="1880" spans="1:3" ht="15">
      <c r="A1880">
        <v>1874</v>
      </c>
      <c r="B1880" t="str">
        <f>"00369930"</f>
        <v>00369930</v>
      </c>
      <c r="C1880" t="s">
        <v>8</v>
      </c>
    </row>
    <row r="1881" spans="1:3" ht="15">
      <c r="A1881">
        <v>1875</v>
      </c>
      <c r="B1881" t="str">
        <f>"00358573"</f>
        <v>00358573</v>
      </c>
      <c r="C1881" t="s">
        <v>10</v>
      </c>
    </row>
    <row r="1882" spans="1:3" ht="15">
      <c r="A1882">
        <v>1876</v>
      </c>
      <c r="B1882" t="str">
        <f>"00029779"</f>
        <v>00029779</v>
      </c>
      <c r="C1882" t="s">
        <v>7</v>
      </c>
    </row>
    <row r="1883" spans="1:3" ht="15">
      <c r="A1883">
        <v>1877</v>
      </c>
      <c r="B1883" t="str">
        <f>"00077940"</f>
        <v>00077940</v>
      </c>
      <c r="C1883" t="s">
        <v>7</v>
      </c>
    </row>
    <row r="1884" spans="1:3" ht="15">
      <c r="A1884">
        <v>1878</v>
      </c>
      <c r="B1884" t="str">
        <f>"00419906"</f>
        <v>00419906</v>
      </c>
      <c r="C1884" t="s">
        <v>25</v>
      </c>
    </row>
    <row r="1885" spans="1:3" ht="15">
      <c r="A1885">
        <v>1879</v>
      </c>
      <c r="B1885" t="str">
        <f>"00422423"</f>
        <v>00422423</v>
      </c>
      <c r="C1885" t="s">
        <v>10</v>
      </c>
    </row>
    <row r="1886" spans="1:3" ht="15">
      <c r="A1886">
        <v>1880</v>
      </c>
      <c r="B1886" t="str">
        <f>"00329348"</f>
        <v>00329348</v>
      </c>
      <c r="C1886" t="s">
        <v>7</v>
      </c>
    </row>
    <row r="1887" spans="1:3" ht="15">
      <c r="A1887">
        <v>1881</v>
      </c>
      <c r="B1887" t="str">
        <f>"00379183"</f>
        <v>00379183</v>
      </c>
      <c r="C1887" t="s">
        <v>8</v>
      </c>
    </row>
    <row r="1888" spans="1:3" ht="15">
      <c r="A1888">
        <v>1882</v>
      </c>
      <c r="B1888" t="str">
        <f>"00255559"</f>
        <v>00255559</v>
      </c>
      <c r="C1888" t="s">
        <v>6</v>
      </c>
    </row>
    <row r="1889" spans="1:3" ht="15">
      <c r="A1889">
        <v>1883</v>
      </c>
      <c r="B1889" t="str">
        <f>"00417257"</f>
        <v>00417257</v>
      </c>
      <c r="C1889" t="s">
        <v>8</v>
      </c>
    </row>
    <row r="1890" spans="1:3" ht="15">
      <c r="A1890">
        <v>1884</v>
      </c>
      <c r="B1890" t="str">
        <f>"00375936"</f>
        <v>00375936</v>
      </c>
      <c r="C1890" t="s">
        <v>7</v>
      </c>
    </row>
    <row r="1891" spans="1:3" ht="15">
      <c r="A1891">
        <v>1885</v>
      </c>
      <c r="B1891" t="str">
        <f>"00293765"</f>
        <v>00293765</v>
      </c>
      <c r="C1891" t="s">
        <v>7</v>
      </c>
    </row>
    <row r="1892" spans="1:3" ht="15">
      <c r="A1892">
        <v>1886</v>
      </c>
      <c r="B1892" t="str">
        <f>"00402663"</f>
        <v>00402663</v>
      </c>
      <c r="C1892" t="s">
        <v>6</v>
      </c>
    </row>
    <row r="1893" spans="1:3" ht="15">
      <c r="A1893">
        <v>1887</v>
      </c>
      <c r="B1893" t="str">
        <f>"00265207"</f>
        <v>00265207</v>
      </c>
      <c r="C1893" t="s">
        <v>8</v>
      </c>
    </row>
    <row r="1894" spans="1:3" ht="15">
      <c r="A1894">
        <v>1888</v>
      </c>
      <c r="B1894" t="str">
        <f>"00327221"</f>
        <v>00327221</v>
      </c>
      <c r="C1894" t="s">
        <v>7</v>
      </c>
    </row>
    <row r="1895" spans="1:3" ht="15">
      <c r="A1895">
        <v>1889</v>
      </c>
      <c r="B1895" t="str">
        <f>"00388725"</f>
        <v>00388725</v>
      </c>
      <c r="C1895" t="s">
        <v>8</v>
      </c>
    </row>
    <row r="1896" spans="1:3" ht="15">
      <c r="A1896">
        <v>1890</v>
      </c>
      <c r="B1896" t="str">
        <f>"00280941"</f>
        <v>00280941</v>
      </c>
      <c r="C1896" t="s">
        <v>7</v>
      </c>
    </row>
    <row r="1897" spans="1:3" ht="15">
      <c r="A1897">
        <v>1891</v>
      </c>
      <c r="B1897" t="str">
        <f>"200911000572"</f>
        <v>200911000572</v>
      </c>
      <c r="C1897" t="s">
        <v>8</v>
      </c>
    </row>
    <row r="1898" spans="1:3" ht="15">
      <c r="A1898">
        <v>1892</v>
      </c>
      <c r="B1898" t="str">
        <f>"00268227"</f>
        <v>00268227</v>
      </c>
      <c r="C1898" t="s">
        <v>10</v>
      </c>
    </row>
    <row r="1899" spans="1:3" ht="15">
      <c r="A1899">
        <v>1893</v>
      </c>
      <c r="B1899" t="str">
        <f>"00422133"</f>
        <v>00422133</v>
      </c>
      <c r="C1899" t="s">
        <v>7</v>
      </c>
    </row>
    <row r="1900" spans="1:3" ht="15">
      <c r="A1900">
        <v>1894</v>
      </c>
      <c r="B1900" t="str">
        <f>"00421515"</f>
        <v>00421515</v>
      </c>
      <c r="C1900" t="s">
        <v>8</v>
      </c>
    </row>
    <row r="1901" spans="1:3" ht="15">
      <c r="A1901">
        <v>1895</v>
      </c>
      <c r="B1901" t="str">
        <f>"00359102"</f>
        <v>00359102</v>
      </c>
      <c r="C1901" t="s">
        <v>10</v>
      </c>
    </row>
    <row r="1902" spans="1:3" ht="15">
      <c r="A1902">
        <v>1896</v>
      </c>
      <c r="B1902" t="str">
        <f>"00259457"</f>
        <v>00259457</v>
      </c>
      <c r="C1902" t="s">
        <v>10</v>
      </c>
    </row>
    <row r="1903" spans="1:3" ht="15">
      <c r="A1903">
        <v>1897</v>
      </c>
      <c r="B1903" t="str">
        <f>"00385397"</f>
        <v>00385397</v>
      </c>
      <c r="C1903" t="s">
        <v>8</v>
      </c>
    </row>
    <row r="1904" spans="1:3" ht="15">
      <c r="A1904">
        <v>1898</v>
      </c>
      <c r="B1904" t="str">
        <f>"00172290"</f>
        <v>00172290</v>
      </c>
      <c r="C1904" t="s">
        <v>7</v>
      </c>
    </row>
    <row r="1905" spans="1:3" ht="15">
      <c r="A1905">
        <v>1899</v>
      </c>
      <c r="B1905" t="str">
        <f>"00382514"</f>
        <v>00382514</v>
      </c>
      <c r="C1905" t="s">
        <v>7</v>
      </c>
    </row>
    <row r="1906" spans="1:3" ht="15">
      <c r="A1906">
        <v>1900</v>
      </c>
      <c r="B1906" t="str">
        <f>"00373424"</f>
        <v>00373424</v>
      </c>
      <c r="C1906" t="s">
        <v>10</v>
      </c>
    </row>
    <row r="1907" spans="1:3" ht="15">
      <c r="A1907">
        <v>1901</v>
      </c>
      <c r="B1907" t="str">
        <f>"00364035"</f>
        <v>00364035</v>
      </c>
      <c r="C1907" t="s">
        <v>10</v>
      </c>
    </row>
    <row r="1908" spans="1:3" ht="15">
      <c r="A1908">
        <v>1902</v>
      </c>
      <c r="B1908" t="str">
        <f>"201511020627"</f>
        <v>201511020627</v>
      </c>
      <c r="C1908" t="s">
        <v>7</v>
      </c>
    </row>
    <row r="1909" spans="1:3" ht="15">
      <c r="A1909">
        <v>1903</v>
      </c>
      <c r="B1909" t="str">
        <f>"00410364"</f>
        <v>00410364</v>
      </c>
      <c r="C1909" t="s">
        <v>9</v>
      </c>
    </row>
    <row r="1910" spans="1:3" ht="15">
      <c r="A1910">
        <v>1904</v>
      </c>
      <c r="B1910" t="str">
        <f>"201511014495"</f>
        <v>201511014495</v>
      </c>
      <c r="C1910" t="s">
        <v>7</v>
      </c>
    </row>
    <row r="1911" spans="1:3" ht="15">
      <c r="A1911">
        <v>1905</v>
      </c>
      <c r="B1911" t="str">
        <f>"00423851"</f>
        <v>00423851</v>
      </c>
      <c r="C1911" t="s">
        <v>9</v>
      </c>
    </row>
    <row r="1912" spans="1:3" ht="15">
      <c r="A1912">
        <v>1906</v>
      </c>
      <c r="B1912" t="str">
        <f>"00421166"</f>
        <v>00421166</v>
      </c>
      <c r="C1912" t="s">
        <v>7</v>
      </c>
    </row>
    <row r="1913" spans="1:3" ht="15">
      <c r="A1913">
        <v>1907</v>
      </c>
      <c r="B1913" t="str">
        <f>"00404545"</f>
        <v>00404545</v>
      </c>
      <c r="C1913" t="s">
        <v>7</v>
      </c>
    </row>
    <row r="1914" spans="1:3" ht="15">
      <c r="A1914">
        <v>1908</v>
      </c>
      <c r="B1914" t="str">
        <f>"00278452"</f>
        <v>00278452</v>
      </c>
      <c r="C1914" t="s">
        <v>7</v>
      </c>
    </row>
    <row r="1915" spans="1:3" ht="15">
      <c r="A1915">
        <v>1909</v>
      </c>
      <c r="B1915" t="str">
        <f>"00406555"</f>
        <v>00406555</v>
      </c>
      <c r="C1915" t="s">
        <v>7</v>
      </c>
    </row>
    <row r="1916" spans="1:3" ht="15">
      <c r="A1916">
        <v>1910</v>
      </c>
      <c r="B1916" t="str">
        <f>"00411156"</f>
        <v>00411156</v>
      </c>
      <c r="C1916" t="s">
        <v>7</v>
      </c>
    </row>
    <row r="1917" spans="1:3" ht="15">
      <c r="A1917">
        <v>1911</v>
      </c>
      <c r="B1917" t="str">
        <f>"00271292"</f>
        <v>00271292</v>
      </c>
      <c r="C1917" t="s">
        <v>10</v>
      </c>
    </row>
    <row r="1918" spans="1:3" ht="15">
      <c r="A1918">
        <v>1912</v>
      </c>
      <c r="B1918" t="str">
        <f>"00372947"</f>
        <v>00372947</v>
      </c>
      <c r="C1918" t="s">
        <v>7</v>
      </c>
    </row>
    <row r="1919" spans="1:3" ht="15">
      <c r="A1919">
        <v>1913</v>
      </c>
      <c r="B1919" t="str">
        <f>"00422541"</f>
        <v>00422541</v>
      </c>
      <c r="C1919" t="s">
        <v>26</v>
      </c>
    </row>
    <row r="1920" spans="1:3" ht="15">
      <c r="A1920">
        <v>1914</v>
      </c>
      <c r="B1920" t="str">
        <f>"00418644"</f>
        <v>00418644</v>
      </c>
      <c r="C1920" t="s">
        <v>7</v>
      </c>
    </row>
    <row r="1921" spans="1:3" ht="15">
      <c r="A1921">
        <v>1915</v>
      </c>
      <c r="B1921" t="str">
        <f>"00411507"</f>
        <v>00411507</v>
      </c>
      <c r="C1921" t="s">
        <v>7</v>
      </c>
    </row>
    <row r="1922" spans="1:3" ht="15">
      <c r="A1922">
        <v>1916</v>
      </c>
      <c r="B1922" t="str">
        <f>"00405696"</f>
        <v>00405696</v>
      </c>
      <c r="C1922" t="s">
        <v>7</v>
      </c>
    </row>
    <row r="1923" spans="1:3" ht="15">
      <c r="A1923">
        <v>1917</v>
      </c>
      <c r="B1923" t="str">
        <f>"00422924"</f>
        <v>00422924</v>
      </c>
      <c r="C1923" t="s">
        <v>7</v>
      </c>
    </row>
    <row r="1924" spans="1:3" ht="15">
      <c r="A1924">
        <v>1918</v>
      </c>
      <c r="B1924" t="str">
        <f>"201511015862"</f>
        <v>201511015862</v>
      </c>
      <c r="C1924" t="s">
        <v>7</v>
      </c>
    </row>
    <row r="1925" spans="1:3" ht="15">
      <c r="A1925">
        <v>1919</v>
      </c>
      <c r="B1925" t="str">
        <f>"00404658"</f>
        <v>00404658</v>
      </c>
      <c r="C1925" t="s">
        <v>8</v>
      </c>
    </row>
    <row r="1926" spans="1:3" ht="15">
      <c r="A1926">
        <v>1920</v>
      </c>
      <c r="B1926" t="str">
        <f>"00021016"</f>
        <v>00021016</v>
      </c>
      <c r="C1926" t="s">
        <v>7</v>
      </c>
    </row>
    <row r="1927" spans="1:3" ht="15">
      <c r="A1927">
        <v>1921</v>
      </c>
      <c r="B1927" t="str">
        <f>"00407770"</f>
        <v>00407770</v>
      </c>
      <c r="C1927" t="s">
        <v>10</v>
      </c>
    </row>
    <row r="1928" spans="1:3" ht="15">
      <c r="A1928">
        <v>1922</v>
      </c>
      <c r="B1928" t="str">
        <f>"00381317"</f>
        <v>00381317</v>
      </c>
      <c r="C1928" t="s">
        <v>7</v>
      </c>
    </row>
    <row r="1929" spans="1:3" ht="15">
      <c r="A1929">
        <v>1923</v>
      </c>
      <c r="B1929" t="str">
        <f>"00421454"</f>
        <v>00421454</v>
      </c>
      <c r="C1929" t="s">
        <v>7</v>
      </c>
    </row>
    <row r="1930" spans="1:3" ht="15">
      <c r="A1930">
        <v>1924</v>
      </c>
      <c r="B1930" t="str">
        <f>"00420011"</f>
        <v>00420011</v>
      </c>
      <c r="C1930" t="s">
        <v>7</v>
      </c>
    </row>
    <row r="1931" spans="1:3" ht="15">
      <c r="A1931">
        <v>1925</v>
      </c>
      <c r="B1931" t="str">
        <f>"00415227"</f>
        <v>00415227</v>
      </c>
      <c r="C1931" t="s">
        <v>9</v>
      </c>
    </row>
    <row r="1932" spans="1:3" ht="15">
      <c r="A1932">
        <v>1926</v>
      </c>
      <c r="B1932" t="str">
        <f>"00249172"</f>
        <v>00249172</v>
      </c>
      <c r="C1932" t="s">
        <v>10</v>
      </c>
    </row>
    <row r="1933" spans="1:3" ht="15">
      <c r="A1933">
        <v>1927</v>
      </c>
      <c r="B1933" t="str">
        <f>"00383756"</f>
        <v>00383756</v>
      </c>
      <c r="C1933" t="s">
        <v>7</v>
      </c>
    </row>
    <row r="1934" spans="1:3" ht="15">
      <c r="A1934">
        <v>1928</v>
      </c>
      <c r="B1934" t="str">
        <f>"00280364"</f>
        <v>00280364</v>
      </c>
      <c r="C1934" t="s">
        <v>10</v>
      </c>
    </row>
    <row r="1935" spans="1:3" ht="15">
      <c r="A1935">
        <v>1929</v>
      </c>
      <c r="B1935" t="str">
        <f>"00405275"</f>
        <v>00405275</v>
      </c>
      <c r="C1935" t="s">
        <v>10</v>
      </c>
    </row>
    <row r="1936" spans="1:3" ht="15">
      <c r="A1936">
        <v>1930</v>
      </c>
      <c r="B1936" t="str">
        <f>"00340291"</f>
        <v>00340291</v>
      </c>
      <c r="C1936" t="s">
        <v>7</v>
      </c>
    </row>
    <row r="1937" spans="1:3" ht="15">
      <c r="A1937">
        <v>1931</v>
      </c>
      <c r="B1937" t="str">
        <f>"00288712"</f>
        <v>00288712</v>
      </c>
      <c r="C1937" t="s">
        <v>10</v>
      </c>
    </row>
    <row r="1938" spans="1:3" ht="15">
      <c r="A1938">
        <v>1932</v>
      </c>
      <c r="B1938" t="str">
        <f>"00386166"</f>
        <v>00386166</v>
      </c>
      <c r="C1938" t="s">
        <v>9</v>
      </c>
    </row>
    <row r="1939" spans="1:3" ht="15">
      <c r="A1939">
        <v>1933</v>
      </c>
      <c r="B1939" t="str">
        <f>"00402892"</f>
        <v>00402892</v>
      </c>
      <c r="C1939" t="s">
        <v>10</v>
      </c>
    </row>
    <row r="1940" spans="1:3" ht="15">
      <c r="A1940">
        <v>1934</v>
      </c>
      <c r="B1940" t="str">
        <f>"00365032"</f>
        <v>00365032</v>
      </c>
      <c r="C1940" t="s">
        <v>10</v>
      </c>
    </row>
    <row r="1941" spans="1:3" ht="15">
      <c r="A1941">
        <v>1935</v>
      </c>
      <c r="B1941" t="str">
        <f>"00225751"</f>
        <v>00225751</v>
      </c>
      <c r="C1941" t="s">
        <v>10</v>
      </c>
    </row>
    <row r="1942" spans="1:3" ht="15">
      <c r="A1942">
        <v>1936</v>
      </c>
      <c r="B1942" t="str">
        <f>"00399438"</f>
        <v>00399438</v>
      </c>
      <c r="C1942" t="s">
        <v>7</v>
      </c>
    </row>
    <row r="1943" spans="1:3" ht="15">
      <c r="A1943">
        <v>1937</v>
      </c>
      <c r="B1943" t="str">
        <f>"00416002"</f>
        <v>00416002</v>
      </c>
      <c r="C1943" t="s">
        <v>7</v>
      </c>
    </row>
    <row r="1944" spans="1:3" ht="15">
      <c r="A1944">
        <v>1938</v>
      </c>
      <c r="B1944" t="str">
        <f>"00377594"</f>
        <v>00377594</v>
      </c>
      <c r="C1944" t="s">
        <v>10</v>
      </c>
    </row>
    <row r="1945" spans="1:3" ht="15">
      <c r="A1945">
        <v>1939</v>
      </c>
      <c r="B1945" t="str">
        <f>"00388436"</f>
        <v>00388436</v>
      </c>
      <c r="C1945" t="s">
        <v>7</v>
      </c>
    </row>
    <row r="1946" spans="1:3" ht="15">
      <c r="A1946">
        <v>1940</v>
      </c>
      <c r="B1946" t="str">
        <f>"00398506"</f>
        <v>00398506</v>
      </c>
      <c r="C1946" t="s">
        <v>10</v>
      </c>
    </row>
    <row r="1947" spans="1:3" ht="15">
      <c r="A1947">
        <v>1941</v>
      </c>
      <c r="B1947" t="str">
        <f>"00300365"</f>
        <v>00300365</v>
      </c>
      <c r="C1947" t="s">
        <v>7</v>
      </c>
    </row>
    <row r="1948" spans="1:3" ht="15">
      <c r="A1948">
        <v>1942</v>
      </c>
      <c r="B1948" t="str">
        <f>"200804000323"</f>
        <v>200804000323</v>
      </c>
      <c r="C1948" t="s">
        <v>7</v>
      </c>
    </row>
    <row r="1949" spans="1:3" ht="15">
      <c r="A1949">
        <v>1943</v>
      </c>
      <c r="B1949" t="str">
        <f>"00401676"</f>
        <v>00401676</v>
      </c>
      <c r="C1949" t="s">
        <v>7</v>
      </c>
    </row>
    <row r="1950" spans="1:3" ht="15">
      <c r="A1950">
        <v>1944</v>
      </c>
      <c r="B1950" t="str">
        <f>"00418466"</f>
        <v>00418466</v>
      </c>
      <c r="C1950" t="s">
        <v>7</v>
      </c>
    </row>
    <row r="1951" spans="1:3" ht="15">
      <c r="A1951">
        <v>1945</v>
      </c>
      <c r="B1951" t="str">
        <f>"201511018118"</f>
        <v>201511018118</v>
      </c>
      <c r="C1951" t="s">
        <v>10</v>
      </c>
    </row>
    <row r="1952" spans="1:3" ht="15">
      <c r="A1952">
        <v>1946</v>
      </c>
      <c r="B1952" t="str">
        <f>"00401869"</f>
        <v>00401869</v>
      </c>
      <c r="C1952" t="s">
        <v>10</v>
      </c>
    </row>
    <row r="1953" spans="1:3" ht="15">
      <c r="A1953">
        <v>1947</v>
      </c>
      <c r="B1953" t="str">
        <f>"00415522"</f>
        <v>00415522</v>
      </c>
      <c r="C1953" t="s">
        <v>10</v>
      </c>
    </row>
    <row r="1954" spans="1:3" ht="15">
      <c r="A1954">
        <v>1948</v>
      </c>
      <c r="B1954" t="str">
        <f>"00409078"</f>
        <v>00409078</v>
      </c>
      <c r="C1954" t="s">
        <v>8</v>
      </c>
    </row>
    <row r="1955" spans="1:3" ht="15">
      <c r="A1955">
        <v>1949</v>
      </c>
      <c r="B1955" t="str">
        <f>"00404592"</f>
        <v>00404592</v>
      </c>
      <c r="C1955" t="s">
        <v>7</v>
      </c>
    </row>
    <row r="1956" spans="1:3" ht="15">
      <c r="A1956">
        <v>1950</v>
      </c>
      <c r="B1956" t="str">
        <f>"00415388"</f>
        <v>00415388</v>
      </c>
      <c r="C1956" t="s">
        <v>7</v>
      </c>
    </row>
    <row r="1957" spans="1:3" ht="15">
      <c r="A1957">
        <v>1951</v>
      </c>
      <c r="B1957" t="str">
        <f>"00396278"</f>
        <v>00396278</v>
      </c>
      <c r="C1957" t="s">
        <v>7</v>
      </c>
    </row>
    <row r="1958" spans="1:3" ht="15">
      <c r="A1958">
        <v>1952</v>
      </c>
      <c r="B1958" t="str">
        <f>"00395801"</f>
        <v>00395801</v>
      </c>
      <c r="C1958" t="s">
        <v>8</v>
      </c>
    </row>
    <row r="1959" spans="1:3" ht="15">
      <c r="A1959">
        <v>1953</v>
      </c>
      <c r="B1959" t="str">
        <f>"00368241"</f>
        <v>00368241</v>
      </c>
      <c r="C1959" t="s">
        <v>8</v>
      </c>
    </row>
    <row r="1960" spans="1:3" ht="15">
      <c r="A1960">
        <v>1954</v>
      </c>
      <c r="B1960" t="str">
        <f>"00362877"</f>
        <v>00362877</v>
      </c>
      <c r="C1960" t="s">
        <v>7</v>
      </c>
    </row>
    <row r="1961" spans="1:3" ht="15">
      <c r="A1961">
        <v>1955</v>
      </c>
      <c r="B1961" t="str">
        <f>"00401882"</f>
        <v>00401882</v>
      </c>
      <c r="C1961" t="s">
        <v>9</v>
      </c>
    </row>
    <row r="1962" spans="1:3" ht="15">
      <c r="A1962">
        <v>1956</v>
      </c>
      <c r="B1962" t="str">
        <f>"00399085"</f>
        <v>00399085</v>
      </c>
      <c r="C1962" t="s">
        <v>10</v>
      </c>
    </row>
    <row r="1963" spans="1:3" ht="15">
      <c r="A1963">
        <v>1957</v>
      </c>
      <c r="B1963" t="str">
        <f>"00357762"</f>
        <v>00357762</v>
      </c>
      <c r="C1963" t="s">
        <v>7</v>
      </c>
    </row>
    <row r="1964" spans="1:3" ht="15">
      <c r="A1964">
        <v>1958</v>
      </c>
      <c r="B1964" t="str">
        <f>"00379717"</f>
        <v>00379717</v>
      </c>
      <c r="C1964" t="s">
        <v>7</v>
      </c>
    </row>
    <row r="1965" spans="1:3" ht="15">
      <c r="A1965">
        <v>1959</v>
      </c>
      <c r="B1965" t="str">
        <f>"201406018316"</f>
        <v>201406018316</v>
      </c>
      <c r="C1965" t="s">
        <v>7</v>
      </c>
    </row>
    <row r="1966" spans="1:3" ht="15">
      <c r="A1966">
        <v>1960</v>
      </c>
      <c r="B1966" t="str">
        <f>"00361214"</f>
        <v>00361214</v>
      </c>
      <c r="C1966" t="s">
        <v>7</v>
      </c>
    </row>
    <row r="1967" spans="1:3" ht="15">
      <c r="A1967">
        <v>1961</v>
      </c>
      <c r="B1967" t="str">
        <f>"00408602"</f>
        <v>00408602</v>
      </c>
      <c r="C1967" t="s">
        <v>8</v>
      </c>
    </row>
    <row r="1968" spans="1:3" ht="15">
      <c r="A1968">
        <v>1962</v>
      </c>
      <c r="B1968" t="str">
        <f>"00417588"</f>
        <v>00417588</v>
      </c>
      <c r="C1968" t="s">
        <v>10</v>
      </c>
    </row>
    <row r="1969" spans="1:3" ht="15">
      <c r="A1969">
        <v>1963</v>
      </c>
      <c r="B1969" t="str">
        <f>"00417345"</f>
        <v>00417345</v>
      </c>
      <c r="C1969" t="s">
        <v>10</v>
      </c>
    </row>
    <row r="1970" spans="1:3" ht="15">
      <c r="A1970">
        <v>1964</v>
      </c>
      <c r="B1970" t="str">
        <f>"00330489"</f>
        <v>00330489</v>
      </c>
      <c r="C1970" t="s">
        <v>7</v>
      </c>
    </row>
    <row r="1971" spans="1:3" ht="15">
      <c r="A1971">
        <v>1965</v>
      </c>
      <c r="B1971" t="str">
        <f>"00337133"</f>
        <v>00337133</v>
      </c>
      <c r="C1971" t="s">
        <v>7</v>
      </c>
    </row>
    <row r="1972" spans="1:3" ht="15">
      <c r="A1972">
        <v>1966</v>
      </c>
      <c r="B1972" t="str">
        <f>"00355815"</f>
        <v>00355815</v>
      </c>
      <c r="C1972" t="s">
        <v>6</v>
      </c>
    </row>
    <row r="1973" spans="1:3" ht="15">
      <c r="A1973">
        <v>1967</v>
      </c>
      <c r="B1973" t="str">
        <f>"00359768"</f>
        <v>00359768</v>
      </c>
      <c r="C1973" t="s">
        <v>10</v>
      </c>
    </row>
    <row r="1974" spans="1:3" ht="15">
      <c r="A1974">
        <v>1968</v>
      </c>
      <c r="B1974" t="str">
        <f>"00343280"</f>
        <v>00343280</v>
      </c>
      <c r="C1974" t="s">
        <v>8</v>
      </c>
    </row>
    <row r="1975" spans="1:3" ht="15">
      <c r="A1975">
        <v>1969</v>
      </c>
      <c r="B1975" t="str">
        <f>"00282848"</f>
        <v>00282848</v>
      </c>
      <c r="C1975" t="s">
        <v>10</v>
      </c>
    </row>
    <row r="1976" spans="1:3" ht="15">
      <c r="A1976">
        <v>1970</v>
      </c>
      <c r="B1976" t="str">
        <f>"00387796"</f>
        <v>00387796</v>
      </c>
      <c r="C1976" t="s">
        <v>10</v>
      </c>
    </row>
    <row r="1977" spans="1:3" ht="15">
      <c r="A1977">
        <v>1971</v>
      </c>
      <c r="B1977" t="str">
        <f>"00402795"</f>
        <v>00402795</v>
      </c>
      <c r="C1977" t="s">
        <v>10</v>
      </c>
    </row>
    <row r="1978" spans="1:3" ht="15">
      <c r="A1978">
        <v>1972</v>
      </c>
      <c r="B1978" t="str">
        <f>"00405470"</f>
        <v>00405470</v>
      </c>
      <c r="C1978" t="s">
        <v>10</v>
      </c>
    </row>
    <row r="1979" spans="1:3" ht="15">
      <c r="A1979">
        <v>1973</v>
      </c>
      <c r="B1979" t="str">
        <f>"00394878"</f>
        <v>00394878</v>
      </c>
      <c r="C1979" t="s">
        <v>7</v>
      </c>
    </row>
    <row r="1980" spans="1:3" ht="15">
      <c r="A1980">
        <v>1974</v>
      </c>
      <c r="B1980" t="str">
        <f>"00396092"</f>
        <v>00396092</v>
      </c>
      <c r="C1980" t="s">
        <v>7</v>
      </c>
    </row>
    <row r="1981" spans="1:3" ht="15">
      <c r="A1981">
        <v>1975</v>
      </c>
      <c r="B1981" t="str">
        <f>"00403649"</f>
        <v>00403649</v>
      </c>
      <c r="C1981" t="s">
        <v>10</v>
      </c>
    </row>
    <row r="1982" spans="1:3" ht="15">
      <c r="A1982">
        <v>1976</v>
      </c>
      <c r="B1982" t="str">
        <f>"00377072"</f>
        <v>00377072</v>
      </c>
      <c r="C1982" t="s">
        <v>8</v>
      </c>
    </row>
    <row r="1983" spans="1:3" ht="15">
      <c r="A1983">
        <v>1977</v>
      </c>
      <c r="B1983" t="str">
        <f>"00374729"</f>
        <v>00374729</v>
      </c>
      <c r="C1983" t="s">
        <v>8</v>
      </c>
    </row>
    <row r="1984" spans="1:3" ht="15">
      <c r="A1984">
        <v>1978</v>
      </c>
      <c r="B1984" t="str">
        <f>"00407682"</f>
        <v>00407682</v>
      </c>
      <c r="C1984" t="s">
        <v>10</v>
      </c>
    </row>
    <row r="1985" spans="1:3" ht="15">
      <c r="A1985">
        <v>1979</v>
      </c>
      <c r="B1985" t="str">
        <f>"00407693"</f>
        <v>00407693</v>
      </c>
      <c r="C1985" t="s">
        <v>10</v>
      </c>
    </row>
    <row r="1986" spans="1:3" ht="15">
      <c r="A1986">
        <v>1980</v>
      </c>
      <c r="B1986" t="str">
        <f>"00369032"</f>
        <v>00369032</v>
      </c>
      <c r="C1986" t="s">
        <v>6</v>
      </c>
    </row>
    <row r="1987" spans="1:3" ht="15">
      <c r="A1987">
        <v>1981</v>
      </c>
      <c r="B1987" t="str">
        <f>"00393623"</f>
        <v>00393623</v>
      </c>
      <c r="C1987" t="s">
        <v>8</v>
      </c>
    </row>
    <row r="1988" spans="1:3" ht="15">
      <c r="A1988">
        <v>1982</v>
      </c>
      <c r="B1988" t="str">
        <f>"00402713"</f>
        <v>00402713</v>
      </c>
      <c r="C1988" t="s">
        <v>10</v>
      </c>
    </row>
    <row r="1989" spans="1:3" ht="15">
      <c r="A1989">
        <v>1983</v>
      </c>
      <c r="B1989" t="str">
        <f>"00407072"</f>
        <v>00407072</v>
      </c>
      <c r="C1989" t="s">
        <v>10</v>
      </c>
    </row>
    <row r="1990" spans="1:3" ht="15">
      <c r="A1990">
        <v>1984</v>
      </c>
      <c r="B1990" t="str">
        <f>"00407787"</f>
        <v>00407787</v>
      </c>
      <c r="C1990" t="s">
        <v>10</v>
      </c>
    </row>
    <row r="1991" spans="1:3" ht="15">
      <c r="A1991">
        <v>1985</v>
      </c>
      <c r="B1991" t="str">
        <f>"00389821"</f>
        <v>00389821</v>
      </c>
      <c r="C1991" t="s">
        <v>10</v>
      </c>
    </row>
    <row r="1992" spans="1:3" ht="15">
      <c r="A1992">
        <v>1986</v>
      </c>
      <c r="B1992" t="str">
        <f>"00407561"</f>
        <v>00407561</v>
      </c>
      <c r="C1992" t="s">
        <v>8</v>
      </c>
    </row>
    <row r="1993" spans="1:3" ht="15">
      <c r="A1993">
        <v>1987</v>
      </c>
      <c r="B1993" t="str">
        <f>"00372145"</f>
        <v>00372145</v>
      </c>
      <c r="C1993" t="s">
        <v>10</v>
      </c>
    </row>
    <row r="1994" spans="1:3" ht="15">
      <c r="A1994">
        <v>1988</v>
      </c>
      <c r="B1994" t="str">
        <f>"00310671"</f>
        <v>00310671</v>
      </c>
      <c r="C1994" t="s">
        <v>7</v>
      </c>
    </row>
    <row r="1995" spans="1:3" ht="15">
      <c r="A1995">
        <v>1989</v>
      </c>
      <c r="B1995" t="str">
        <f>"00391045"</f>
        <v>00391045</v>
      </c>
      <c r="C1995" t="s">
        <v>7</v>
      </c>
    </row>
    <row r="1996" spans="1:3" ht="15">
      <c r="A1996">
        <v>1990</v>
      </c>
      <c r="B1996" t="str">
        <f>"00274334"</f>
        <v>00274334</v>
      </c>
      <c r="C1996" t="s">
        <v>7</v>
      </c>
    </row>
    <row r="1997" spans="1:3" ht="15">
      <c r="A1997">
        <v>1991</v>
      </c>
      <c r="B1997" t="str">
        <f>"00420735"</f>
        <v>00420735</v>
      </c>
      <c r="C1997" t="s">
        <v>8</v>
      </c>
    </row>
    <row r="1998" spans="1:3" ht="15">
      <c r="A1998">
        <v>1992</v>
      </c>
      <c r="B1998" t="str">
        <f>"00423109"</f>
        <v>00423109</v>
      </c>
      <c r="C1998" t="s">
        <v>10</v>
      </c>
    </row>
    <row r="1999" spans="1:3" ht="15">
      <c r="A1999">
        <v>1993</v>
      </c>
      <c r="B1999" t="str">
        <f>"00407899"</f>
        <v>00407899</v>
      </c>
      <c r="C1999" t="s">
        <v>7</v>
      </c>
    </row>
    <row r="2000" spans="1:3" ht="15">
      <c r="A2000">
        <v>1994</v>
      </c>
      <c r="B2000" t="str">
        <f>"00390842"</f>
        <v>00390842</v>
      </c>
      <c r="C2000" t="s">
        <v>10</v>
      </c>
    </row>
    <row r="2001" spans="1:3" ht="15">
      <c r="A2001">
        <v>1995</v>
      </c>
      <c r="B2001" t="str">
        <f>"00419335"</f>
        <v>00419335</v>
      </c>
      <c r="C2001" t="s">
        <v>8</v>
      </c>
    </row>
    <row r="2002" spans="1:3" ht="15">
      <c r="A2002">
        <v>1996</v>
      </c>
      <c r="B2002" t="str">
        <f>"00396338"</f>
        <v>00396338</v>
      </c>
      <c r="C2002" t="s">
        <v>10</v>
      </c>
    </row>
    <row r="2003" spans="1:3" ht="15">
      <c r="A2003">
        <v>1997</v>
      </c>
      <c r="B2003" t="str">
        <f>"00407029"</f>
        <v>00407029</v>
      </c>
      <c r="C2003" t="s">
        <v>7</v>
      </c>
    </row>
    <row r="2004" spans="1:3" ht="15">
      <c r="A2004">
        <v>1998</v>
      </c>
      <c r="B2004" t="str">
        <f>"00354860"</f>
        <v>00354860</v>
      </c>
      <c r="C2004" t="s">
        <v>10</v>
      </c>
    </row>
    <row r="2005" spans="1:3" ht="15">
      <c r="A2005">
        <v>1999</v>
      </c>
      <c r="B2005" t="str">
        <f>"201511025247"</f>
        <v>201511025247</v>
      </c>
      <c r="C2005" t="s">
        <v>7</v>
      </c>
    </row>
    <row r="2006" spans="1:3" ht="15">
      <c r="A2006">
        <v>2000</v>
      </c>
      <c r="B2006" t="str">
        <f>"00375598"</f>
        <v>00375598</v>
      </c>
      <c r="C2006" t="s">
        <v>8</v>
      </c>
    </row>
    <row r="2007" spans="1:3" ht="15">
      <c r="A2007">
        <v>2001</v>
      </c>
      <c r="B2007" t="str">
        <f>"00294982"</f>
        <v>00294982</v>
      </c>
      <c r="C2007" t="s">
        <v>7</v>
      </c>
    </row>
    <row r="2008" spans="1:3" ht="15">
      <c r="A2008">
        <v>2002</v>
      </c>
      <c r="B2008" t="str">
        <f>"00315726"</f>
        <v>00315726</v>
      </c>
      <c r="C2008" t="s">
        <v>10</v>
      </c>
    </row>
    <row r="2009" spans="1:3" ht="15">
      <c r="A2009">
        <v>2003</v>
      </c>
      <c r="B2009" t="str">
        <f>"00372716"</f>
        <v>00372716</v>
      </c>
      <c r="C2009" t="s">
        <v>10</v>
      </c>
    </row>
    <row r="2010" spans="1:3" ht="15">
      <c r="A2010">
        <v>2004</v>
      </c>
      <c r="B2010" t="str">
        <f>"00354629"</f>
        <v>00354629</v>
      </c>
      <c r="C2010" t="s">
        <v>7</v>
      </c>
    </row>
    <row r="2011" spans="1:3" ht="15">
      <c r="A2011">
        <v>2005</v>
      </c>
      <c r="B2011" t="str">
        <f>"00209336"</f>
        <v>00209336</v>
      </c>
      <c r="C2011" t="s">
        <v>7</v>
      </c>
    </row>
    <row r="2012" spans="1:3" ht="15">
      <c r="A2012">
        <v>2006</v>
      </c>
      <c r="B2012" t="str">
        <f>"00268496"</f>
        <v>00268496</v>
      </c>
      <c r="C2012" t="s">
        <v>7</v>
      </c>
    </row>
    <row r="2013" spans="1:3" ht="15">
      <c r="A2013">
        <v>2007</v>
      </c>
      <c r="B2013" t="str">
        <f>"00222395"</f>
        <v>00222395</v>
      </c>
      <c r="C2013" t="s">
        <v>10</v>
      </c>
    </row>
    <row r="2014" spans="1:3" ht="15">
      <c r="A2014">
        <v>2008</v>
      </c>
      <c r="B2014" t="str">
        <f>"00379060"</f>
        <v>00379060</v>
      </c>
      <c r="C2014" t="s">
        <v>7</v>
      </c>
    </row>
    <row r="2015" spans="1:3" ht="15">
      <c r="A2015">
        <v>2009</v>
      </c>
      <c r="B2015" t="str">
        <f>"00377720"</f>
        <v>00377720</v>
      </c>
      <c r="C2015" t="s">
        <v>10</v>
      </c>
    </row>
    <row r="2016" spans="1:3" ht="15">
      <c r="A2016">
        <v>2010</v>
      </c>
      <c r="B2016" t="str">
        <f>"00341116"</f>
        <v>00341116</v>
      </c>
      <c r="C2016" t="s">
        <v>7</v>
      </c>
    </row>
    <row r="2017" spans="1:3" ht="15">
      <c r="A2017">
        <v>2011</v>
      </c>
      <c r="B2017" t="str">
        <f>"00361036"</f>
        <v>00361036</v>
      </c>
      <c r="C2017" t="s">
        <v>10</v>
      </c>
    </row>
    <row r="2018" spans="1:3" ht="15">
      <c r="A2018">
        <v>2012</v>
      </c>
      <c r="B2018" t="str">
        <f>"00397781"</f>
        <v>00397781</v>
      </c>
      <c r="C2018" t="s">
        <v>8</v>
      </c>
    </row>
    <row r="2019" spans="1:3" ht="15">
      <c r="A2019">
        <v>2013</v>
      </c>
      <c r="B2019" t="str">
        <f>"00394113"</f>
        <v>00394113</v>
      </c>
      <c r="C2019" t="s">
        <v>10</v>
      </c>
    </row>
    <row r="2020" spans="1:3" ht="15">
      <c r="A2020">
        <v>2014</v>
      </c>
      <c r="B2020" t="str">
        <f>"00381715"</f>
        <v>00381715</v>
      </c>
      <c r="C2020" t="s">
        <v>7</v>
      </c>
    </row>
    <row r="2021" spans="1:3" ht="15">
      <c r="A2021">
        <v>2015</v>
      </c>
      <c r="B2021" t="str">
        <f>"00400135"</f>
        <v>00400135</v>
      </c>
      <c r="C2021" t="s">
        <v>10</v>
      </c>
    </row>
    <row r="2022" spans="1:3" ht="15">
      <c r="A2022">
        <v>2016</v>
      </c>
      <c r="B2022" t="str">
        <f>"00409473"</f>
        <v>00409473</v>
      </c>
      <c r="C2022" t="s">
        <v>8</v>
      </c>
    </row>
    <row r="2023" spans="1:3" ht="15">
      <c r="A2023">
        <v>2017</v>
      </c>
      <c r="B2023" t="str">
        <f>"00385377"</f>
        <v>00385377</v>
      </c>
      <c r="C2023" t="s">
        <v>7</v>
      </c>
    </row>
    <row r="2024" spans="1:3" ht="15">
      <c r="A2024">
        <v>2018</v>
      </c>
      <c r="B2024" t="str">
        <f>"00246336"</f>
        <v>00246336</v>
      </c>
      <c r="C2024" t="s">
        <v>7</v>
      </c>
    </row>
    <row r="2025" spans="1:3" ht="15">
      <c r="A2025">
        <v>2019</v>
      </c>
      <c r="B2025" t="str">
        <f>"201511014508"</f>
        <v>201511014508</v>
      </c>
      <c r="C2025" t="s">
        <v>10</v>
      </c>
    </row>
    <row r="2026" spans="1:3" ht="15">
      <c r="A2026">
        <v>2020</v>
      </c>
      <c r="B2026" t="str">
        <f>"00316308"</f>
        <v>00316308</v>
      </c>
      <c r="C2026" t="s">
        <v>8</v>
      </c>
    </row>
    <row r="2027" spans="1:3" ht="15">
      <c r="A2027">
        <v>2021</v>
      </c>
      <c r="B2027" t="str">
        <f>"00074799"</f>
        <v>00074799</v>
      </c>
      <c r="C2027" t="s">
        <v>10</v>
      </c>
    </row>
    <row r="2028" spans="1:3" ht="15">
      <c r="A2028">
        <v>2022</v>
      </c>
      <c r="B2028" t="str">
        <f>"00398801"</f>
        <v>00398801</v>
      </c>
      <c r="C2028" t="s">
        <v>10</v>
      </c>
    </row>
    <row r="2029" spans="1:3" ht="15">
      <c r="A2029">
        <v>2023</v>
      </c>
      <c r="B2029" t="str">
        <f>"00402797"</f>
        <v>00402797</v>
      </c>
      <c r="C2029" t="s">
        <v>8</v>
      </c>
    </row>
    <row r="2030" spans="1:3" ht="15">
      <c r="A2030">
        <v>2024</v>
      </c>
      <c r="B2030" t="str">
        <f>"00405770"</f>
        <v>00405770</v>
      </c>
      <c r="C2030" t="s">
        <v>7</v>
      </c>
    </row>
    <row r="2031" spans="1:3" ht="15">
      <c r="A2031">
        <v>2025</v>
      </c>
      <c r="B2031" t="str">
        <f>"00381679"</f>
        <v>00381679</v>
      </c>
      <c r="C2031" t="s">
        <v>7</v>
      </c>
    </row>
    <row r="2032" spans="1:3" ht="15">
      <c r="A2032">
        <v>2026</v>
      </c>
      <c r="B2032" t="str">
        <f>"00041044"</f>
        <v>00041044</v>
      </c>
      <c r="C2032" t="s">
        <v>8</v>
      </c>
    </row>
    <row r="2033" spans="1:3" ht="15">
      <c r="A2033">
        <v>2027</v>
      </c>
      <c r="B2033" t="str">
        <f>"00418155"</f>
        <v>00418155</v>
      </c>
      <c r="C2033" t="s">
        <v>10</v>
      </c>
    </row>
    <row r="2034" spans="1:3" ht="15">
      <c r="A2034">
        <v>2028</v>
      </c>
      <c r="B2034" t="str">
        <f>"201604004874"</f>
        <v>201604004874</v>
      </c>
      <c r="C2034" t="s">
        <v>7</v>
      </c>
    </row>
    <row r="2035" spans="1:3" ht="15">
      <c r="A2035">
        <v>2029</v>
      </c>
      <c r="B2035" t="str">
        <f>"00423360"</f>
        <v>00423360</v>
      </c>
      <c r="C2035" t="s">
        <v>7</v>
      </c>
    </row>
    <row r="2036" spans="1:3" ht="15">
      <c r="A2036">
        <v>2030</v>
      </c>
      <c r="B2036" t="str">
        <f>"00281641"</f>
        <v>00281641</v>
      </c>
      <c r="C2036" t="s">
        <v>7</v>
      </c>
    </row>
    <row r="2037" spans="1:3" ht="15">
      <c r="A2037">
        <v>2031</v>
      </c>
      <c r="B2037" t="str">
        <f>"00390074"</f>
        <v>00390074</v>
      </c>
      <c r="C2037" t="s">
        <v>8</v>
      </c>
    </row>
    <row r="2038" spans="1:3" ht="15">
      <c r="A2038">
        <v>2032</v>
      </c>
      <c r="B2038" t="str">
        <f>"00381047"</f>
        <v>00381047</v>
      </c>
      <c r="C2038" t="s">
        <v>10</v>
      </c>
    </row>
    <row r="2039" spans="1:3" ht="15">
      <c r="A2039">
        <v>2033</v>
      </c>
      <c r="B2039" t="str">
        <f>"00420077"</f>
        <v>00420077</v>
      </c>
      <c r="C2039" t="s">
        <v>8</v>
      </c>
    </row>
    <row r="2040" spans="1:3" ht="15">
      <c r="A2040">
        <v>2034</v>
      </c>
      <c r="B2040" t="str">
        <f>"00234150"</f>
        <v>00234150</v>
      </c>
      <c r="C2040" t="s">
        <v>8</v>
      </c>
    </row>
    <row r="2041" spans="1:3" ht="15">
      <c r="A2041">
        <v>2035</v>
      </c>
      <c r="B2041" t="str">
        <f>"00410532"</f>
        <v>00410532</v>
      </c>
      <c r="C2041" t="s">
        <v>9</v>
      </c>
    </row>
    <row r="2042" spans="1:3" ht="15">
      <c r="A2042">
        <v>2036</v>
      </c>
      <c r="B2042" t="str">
        <f>"00402465"</f>
        <v>00402465</v>
      </c>
      <c r="C2042" t="s">
        <v>10</v>
      </c>
    </row>
    <row r="2043" spans="1:3" ht="15">
      <c r="A2043">
        <v>2037</v>
      </c>
      <c r="B2043" t="str">
        <f>"201604006321"</f>
        <v>201604006321</v>
      </c>
      <c r="C2043" t="s">
        <v>7</v>
      </c>
    </row>
    <row r="2044" spans="1:3" ht="15">
      <c r="A2044">
        <v>2038</v>
      </c>
      <c r="B2044" t="str">
        <f>"00400623"</f>
        <v>00400623</v>
      </c>
      <c r="C2044" t="s">
        <v>9</v>
      </c>
    </row>
    <row r="2045" spans="1:3" ht="15">
      <c r="A2045">
        <v>2039</v>
      </c>
      <c r="B2045" t="str">
        <f>"00418942"</f>
        <v>00418942</v>
      </c>
      <c r="C2045" t="s">
        <v>7</v>
      </c>
    </row>
    <row r="2046" spans="1:3" ht="15">
      <c r="A2046">
        <v>2040</v>
      </c>
      <c r="B2046" t="str">
        <f>"00402591"</f>
        <v>00402591</v>
      </c>
      <c r="C2046" t="s">
        <v>10</v>
      </c>
    </row>
    <row r="2047" spans="1:3" ht="15">
      <c r="A2047">
        <v>2041</v>
      </c>
      <c r="B2047" t="str">
        <f>"00374458"</f>
        <v>00374458</v>
      </c>
      <c r="C2047" t="s">
        <v>10</v>
      </c>
    </row>
    <row r="2048" spans="1:3" ht="15">
      <c r="A2048">
        <v>2042</v>
      </c>
      <c r="B2048" t="str">
        <f>"00400576"</f>
        <v>00400576</v>
      </c>
      <c r="C2048" t="s">
        <v>8</v>
      </c>
    </row>
    <row r="2049" spans="1:3" ht="15">
      <c r="A2049">
        <v>2043</v>
      </c>
      <c r="B2049" t="str">
        <f>"201604000952"</f>
        <v>201604000952</v>
      </c>
      <c r="C2049" t="s">
        <v>7</v>
      </c>
    </row>
    <row r="2050" spans="1:3" ht="15">
      <c r="A2050">
        <v>2044</v>
      </c>
      <c r="B2050" t="str">
        <f>"00409095"</f>
        <v>00409095</v>
      </c>
      <c r="C2050" t="s">
        <v>8</v>
      </c>
    </row>
    <row r="2051" spans="1:3" ht="15">
      <c r="A2051">
        <v>2045</v>
      </c>
      <c r="B2051" t="str">
        <f>"00386751"</f>
        <v>00386751</v>
      </c>
      <c r="C2051" t="s">
        <v>10</v>
      </c>
    </row>
    <row r="2052" spans="1:3" ht="15">
      <c r="A2052">
        <v>2046</v>
      </c>
      <c r="B2052" t="str">
        <f>"00369929"</f>
        <v>00369929</v>
      </c>
      <c r="C2052" t="s">
        <v>7</v>
      </c>
    </row>
    <row r="2053" spans="1:3" ht="15">
      <c r="A2053">
        <v>2047</v>
      </c>
      <c r="B2053" t="str">
        <f>"00417388"</f>
        <v>00417388</v>
      </c>
      <c r="C2053" t="s">
        <v>10</v>
      </c>
    </row>
    <row r="2054" spans="1:3" ht="15">
      <c r="A2054">
        <v>2048</v>
      </c>
      <c r="B2054" t="str">
        <f>"00365263"</f>
        <v>00365263</v>
      </c>
      <c r="C2054" t="s">
        <v>8</v>
      </c>
    </row>
    <row r="2055" spans="1:3" ht="15">
      <c r="A2055">
        <v>2049</v>
      </c>
      <c r="B2055" t="str">
        <f>"00282340"</f>
        <v>00282340</v>
      </c>
      <c r="C2055" t="s">
        <v>7</v>
      </c>
    </row>
    <row r="2056" spans="1:3" ht="15">
      <c r="A2056">
        <v>2050</v>
      </c>
      <c r="B2056" t="str">
        <f>"00405289"</f>
        <v>00405289</v>
      </c>
      <c r="C2056" t="s">
        <v>10</v>
      </c>
    </row>
    <row r="2057" spans="1:3" ht="15">
      <c r="A2057">
        <v>2051</v>
      </c>
      <c r="B2057" t="str">
        <f>"00227469"</f>
        <v>00227469</v>
      </c>
      <c r="C2057" t="s">
        <v>7</v>
      </c>
    </row>
    <row r="2058" spans="1:3" ht="15">
      <c r="A2058">
        <v>2052</v>
      </c>
      <c r="B2058" t="str">
        <f>"00342944"</f>
        <v>00342944</v>
      </c>
      <c r="C2058" t="s">
        <v>8</v>
      </c>
    </row>
    <row r="2059" spans="1:3" ht="15">
      <c r="A2059">
        <v>2053</v>
      </c>
      <c r="B2059" t="str">
        <f>"00334887"</f>
        <v>00334887</v>
      </c>
      <c r="C2059" t="s">
        <v>10</v>
      </c>
    </row>
    <row r="2060" spans="1:3" ht="15">
      <c r="A2060">
        <v>2054</v>
      </c>
      <c r="B2060" t="str">
        <f>"00105559"</f>
        <v>00105559</v>
      </c>
      <c r="C2060" t="s">
        <v>10</v>
      </c>
    </row>
    <row r="2061" spans="1:3" ht="15">
      <c r="A2061">
        <v>2055</v>
      </c>
      <c r="B2061" t="str">
        <f>"00405324"</f>
        <v>00405324</v>
      </c>
      <c r="C2061" t="s">
        <v>8</v>
      </c>
    </row>
    <row r="2062" spans="1:3" ht="15">
      <c r="A2062">
        <v>2056</v>
      </c>
      <c r="B2062" t="str">
        <f>"00420600"</f>
        <v>00420600</v>
      </c>
      <c r="C2062" t="s">
        <v>7</v>
      </c>
    </row>
    <row r="2063" spans="1:3" ht="15">
      <c r="A2063">
        <v>2057</v>
      </c>
      <c r="B2063" t="str">
        <f>"00262134"</f>
        <v>00262134</v>
      </c>
      <c r="C2063" t="s">
        <v>7</v>
      </c>
    </row>
    <row r="2064" spans="1:3" ht="15">
      <c r="A2064">
        <v>2058</v>
      </c>
      <c r="B2064" t="str">
        <f>"00387381"</f>
        <v>00387381</v>
      </c>
      <c r="C2064" t="s">
        <v>8</v>
      </c>
    </row>
    <row r="2065" spans="1:3" ht="15">
      <c r="A2065">
        <v>2059</v>
      </c>
      <c r="B2065" t="str">
        <f>"00236597"</f>
        <v>00236597</v>
      </c>
      <c r="C2065" t="s">
        <v>8</v>
      </c>
    </row>
    <row r="2066" spans="1:3" ht="15">
      <c r="A2066">
        <v>2060</v>
      </c>
      <c r="B2066" t="str">
        <f>"00399957"</f>
        <v>00399957</v>
      </c>
      <c r="C2066" t="s">
        <v>8</v>
      </c>
    </row>
    <row r="2067" spans="1:3" ht="15">
      <c r="A2067">
        <v>2061</v>
      </c>
      <c r="B2067" t="str">
        <f>"00422455"</f>
        <v>00422455</v>
      </c>
      <c r="C2067" t="s">
        <v>7</v>
      </c>
    </row>
    <row r="2068" spans="1:3" ht="15">
      <c r="A2068">
        <v>2062</v>
      </c>
      <c r="B2068" t="str">
        <f>"00417523"</f>
        <v>00417523</v>
      </c>
      <c r="C2068" t="s">
        <v>7</v>
      </c>
    </row>
    <row r="2069" spans="1:3" ht="15">
      <c r="A2069">
        <v>2063</v>
      </c>
      <c r="B2069" t="str">
        <f>"00407847"</f>
        <v>00407847</v>
      </c>
      <c r="C2069" t="s">
        <v>7</v>
      </c>
    </row>
    <row r="2070" spans="1:3" ht="15">
      <c r="A2070">
        <v>2064</v>
      </c>
      <c r="B2070" t="str">
        <f>"00418321"</f>
        <v>00418321</v>
      </c>
      <c r="C2070" t="s">
        <v>7</v>
      </c>
    </row>
    <row r="2071" spans="1:3" ht="15">
      <c r="A2071">
        <v>2065</v>
      </c>
      <c r="B2071" t="str">
        <f>"00390274"</f>
        <v>00390274</v>
      </c>
      <c r="C2071" t="s">
        <v>10</v>
      </c>
    </row>
    <row r="2072" spans="1:3" ht="15">
      <c r="A2072">
        <v>2066</v>
      </c>
      <c r="B2072" t="str">
        <f>"00419271"</f>
        <v>00419271</v>
      </c>
      <c r="C2072" t="s">
        <v>7</v>
      </c>
    </row>
    <row r="2073" spans="1:3" ht="15">
      <c r="A2073">
        <v>2067</v>
      </c>
      <c r="B2073" t="str">
        <f>"00402576"</f>
        <v>00402576</v>
      </c>
      <c r="C2073" t="s">
        <v>8</v>
      </c>
    </row>
    <row r="2074" spans="1:3" ht="15">
      <c r="A2074">
        <v>2068</v>
      </c>
      <c r="B2074" t="str">
        <f>"00185617"</f>
        <v>00185617</v>
      </c>
      <c r="C2074" t="s">
        <v>7</v>
      </c>
    </row>
    <row r="2075" spans="1:3" ht="15">
      <c r="A2075">
        <v>2069</v>
      </c>
      <c r="B2075" t="str">
        <f>"00384732"</f>
        <v>00384732</v>
      </c>
      <c r="C2075" t="s">
        <v>10</v>
      </c>
    </row>
    <row r="2076" spans="1:3" ht="15">
      <c r="A2076">
        <v>2070</v>
      </c>
      <c r="B2076" t="str">
        <f>"00419677"</f>
        <v>00419677</v>
      </c>
      <c r="C2076" t="s">
        <v>8</v>
      </c>
    </row>
    <row r="2077" spans="1:3" ht="15">
      <c r="A2077">
        <v>2071</v>
      </c>
      <c r="B2077" t="str">
        <f>"00300243"</f>
        <v>00300243</v>
      </c>
      <c r="C2077" t="s">
        <v>7</v>
      </c>
    </row>
    <row r="2078" spans="1:3" ht="15">
      <c r="A2078">
        <v>2072</v>
      </c>
      <c r="B2078" t="str">
        <f>"00403082"</f>
        <v>00403082</v>
      </c>
      <c r="C2078" t="s">
        <v>10</v>
      </c>
    </row>
    <row r="2079" spans="1:3" ht="15">
      <c r="A2079">
        <v>2073</v>
      </c>
      <c r="B2079" t="str">
        <f>"00287829"</f>
        <v>00287829</v>
      </c>
      <c r="C2079" t="s">
        <v>8</v>
      </c>
    </row>
    <row r="2080" spans="1:3" ht="15">
      <c r="A2080">
        <v>2074</v>
      </c>
      <c r="B2080" t="str">
        <f>"00140412"</f>
        <v>00140412</v>
      </c>
      <c r="C2080" t="s">
        <v>7</v>
      </c>
    </row>
    <row r="2081" spans="1:3" ht="15">
      <c r="A2081">
        <v>2075</v>
      </c>
      <c r="B2081" t="str">
        <f>"00396936"</f>
        <v>00396936</v>
      </c>
      <c r="C2081" t="s">
        <v>7</v>
      </c>
    </row>
    <row r="2082" spans="1:3" ht="15">
      <c r="A2082">
        <v>2076</v>
      </c>
      <c r="B2082" t="str">
        <f>"00422722"</f>
        <v>00422722</v>
      </c>
      <c r="C2082" t="s">
        <v>7</v>
      </c>
    </row>
    <row r="2083" spans="1:3" ht="15">
      <c r="A2083">
        <v>2077</v>
      </c>
      <c r="B2083" t="str">
        <f>"00368212"</f>
        <v>00368212</v>
      </c>
      <c r="C2083" t="s">
        <v>7</v>
      </c>
    </row>
    <row r="2084" spans="1:3" ht="15">
      <c r="A2084">
        <v>2078</v>
      </c>
      <c r="B2084" t="str">
        <f>"00358898"</f>
        <v>00358898</v>
      </c>
      <c r="C2084" t="s">
        <v>10</v>
      </c>
    </row>
    <row r="2085" spans="1:3" ht="15">
      <c r="A2085">
        <v>2079</v>
      </c>
      <c r="B2085" t="str">
        <f>"00362873"</f>
        <v>00362873</v>
      </c>
      <c r="C2085" t="s">
        <v>7</v>
      </c>
    </row>
    <row r="2086" spans="1:3" ht="15">
      <c r="A2086">
        <v>2080</v>
      </c>
      <c r="B2086" t="str">
        <f>"00385323"</f>
        <v>00385323</v>
      </c>
      <c r="C2086" t="s">
        <v>8</v>
      </c>
    </row>
    <row r="2087" spans="1:3" ht="15">
      <c r="A2087">
        <v>2081</v>
      </c>
      <c r="B2087" t="str">
        <f>"00377129"</f>
        <v>00377129</v>
      </c>
      <c r="C2087" t="s">
        <v>10</v>
      </c>
    </row>
    <row r="2088" spans="1:3" ht="15">
      <c r="A2088">
        <v>2082</v>
      </c>
      <c r="B2088" t="str">
        <f>"00370257"</f>
        <v>00370257</v>
      </c>
      <c r="C2088" t="s">
        <v>8</v>
      </c>
    </row>
    <row r="2089" spans="1:3" ht="15">
      <c r="A2089">
        <v>2083</v>
      </c>
      <c r="B2089" t="str">
        <f>"00407144"</f>
        <v>00407144</v>
      </c>
      <c r="C2089" t="s">
        <v>7</v>
      </c>
    </row>
    <row r="2090" spans="1:3" ht="15">
      <c r="A2090">
        <v>2084</v>
      </c>
      <c r="B2090" t="str">
        <f>"00260627"</f>
        <v>00260627</v>
      </c>
      <c r="C2090" t="s">
        <v>10</v>
      </c>
    </row>
    <row r="2091" spans="1:3" ht="15">
      <c r="A2091">
        <v>2085</v>
      </c>
      <c r="B2091" t="str">
        <f>"00352075"</f>
        <v>00352075</v>
      </c>
      <c r="C2091" t="s">
        <v>8</v>
      </c>
    </row>
    <row r="2092" spans="1:3" ht="15">
      <c r="A2092">
        <v>2086</v>
      </c>
      <c r="B2092" t="str">
        <f>"00393133"</f>
        <v>00393133</v>
      </c>
      <c r="C2092" t="s">
        <v>10</v>
      </c>
    </row>
    <row r="2093" spans="1:3" ht="15">
      <c r="A2093">
        <v>2087</v>
      </c>
      <c r="B2093" t="str">
        <f>"00408201"</f>
        <v>00408201</v>
      </c>
      <c r="C2093" t="s">
        <v>7</v>
      </c>
    </row>
    <row r="2094" spans="1:3" ht="15">
      <c r="A2094">
        <v>2088</v>
      </c>
      <c r="B2094" t="str">
        <f>"00383729"</f>
        <v>00383729</v>
      </c>
      <c r="C2094" t="s">
        <v>7</v>
      </c>
    </row>
    <row r="2095" spans="1:3" ht="15">
      <c r="A2095">
        <v>2089</v>
      </c>
      <c r="B2095" t="str">
        <f>"00423871"</f>
        <v>00423871</v>
      </c>
      <c r="C2095" t="s">
        <v>10</v>
      </c>
    </row>
    <row r="2096" spans="1:3" ht="15">
      <c r="A2096">
        <v>2090</v>
      </c>
      <c r="B2096" t="str">
        <f>"00404788"</f>
        <v>00404788</v>
      </c>
      <c r="C2096" t="s">
        <v>8</v>
      </c>
    </row>
    <row r="2097" spans="1:3" ht="15">
      <c r="A2097">
        <v>2091</v>
      </c>
      <c r="B2097" t="str">
        <f>"00376045"</f>
        <v>00376045</v>
      </c>
      <c r="C2097" t="s">
        <v>7</v>
      </c>
    </row>
    <row r="2098" spans="1:3" ht="15">
      <c r="A2098">
        <v>2092</v>
      </c>
      <c r="B2098" t="str">
        <f>"00407379"</f>
        <v>00407379</v>
      </c>
      <c r="C2098" t="s">
        <v>10</v>
      </c>
    </row>
    <row r="2099" spans="1:3" ht="15">
      <c r="A2099">
        <v>2093</v>
      </c>
      <c r="B2099" t="str">
        <f>"00422091"</f>
        <v>00422091</v>
      </c>
      <c r="C2099" t="s">
        <v>10</v>
      </c>
    </row>
    <row r="2100" spans="1:3" ht="15">
      <c r="A2100">
        <v>2094</v>
      </c>
      <c r="B2100" t="str">
        <f>"00419652"</f>
        <v>00419652</v>
      </c>
      <c r="C2100" t="s">
        <v>7</v>
      </c>
    </row>
    <row r="2101" spans="1:3" ht="15">
      <c r="A2101">
        <v>2095</v>
      </c>
      <c r="B2101" t="str">
        <f>"00356716"</f>
        <v>00356716</v>
      </c>
      <c r="C2101" t="s">
        <v>27</v>
      </c>
    </row>
    <row r="2102" spans="1:3" ht="15">
      <c r="A2102">
        <v>2096</v>
      </c>
      <c r="B2102" t="str">
        <f>"00150419"</f>
        <v>00150419</v>
      </c>
      <c r="C2102" t="s">
        <v>7</v>
      </c>
    </row>
    <row r="2103" spans="1:3" ht="15">
      <c r="A2103">
        <v>2097</v>
      </c>
      <c r="B2103" t="str">
        <f>"00005280"</f>
        <v>00005280</v>
      </c>
      <c r="C2103" t="s">
        <v>7</v>
      </c>
    </row>
    <row r="2104" spans="1:3" ht="15">
      <c r="A2104">
        <v>2098</v>
      </c>
      <c r="B2104" t="str">
        <f>"00375005"</f>
        <v>00375005</v>
      </c>
      <c r="C2104" t="s">
        <v>7</v>
      </c>
    </row>
    <row r="2105" spans="1:3" ht="15">
      <c r="A2105">
        <v>2099</v>
      </c>
      <c r="B2105" t="str">
        <f>"00407482"</f>
        <v>00407482</v>
      </c>
      <c r="C2105" t="s">
        <v>8</v>
      </c>
    </row>
    <row r="2106" spans="1:3" ht="15">
      <c r="A2106">
        <v>2100</v>
      </c>
      <c r="B2106" t="str">
        <f>"00258027"</f>
        <v>00258027</v>
      </c>
      <c r="C2106" t="s">
        <v>8</v>
      </c>
    </row>
    <row r="2107" spans="1:3" ht="15">
      <c r="A2107">
        <v>2101</v>
      </c>
      <c r="B2107" t="str">
        <f>"00278378"</f>
        <v>00278378</v>
      </c>
      <c r="C2107" t="s">
        <v>10</v>
      </c>
    </row>
    <row r="2108" spans="1:3" ht="15">
      <c r="A2108">
        <v>2102</v>
      </c>
      <c r="B2108" t="str">
        <f>"00407509"</f>
        <v>00407509</v>
      </c>
      <c r="C2108" t="s">
        <v>9</v>
      </c>
    </row>
    <row r="2109" spans="1:3" ht="15">
      <c r="A2109">
        <v>2103</v>
      </c>
      <c r="B2109" t="str">
        <f>"00382300"</f>
        <v>00382300</v>
      </c>
      <c r="C2109" t="s">
        <v>8</v>
      </c>
    </row>
    <row r="2110" spans="1:3" ht="15">
      <c r="A2110">
        <v>2104</v>
      </c>
      <c r="B2110" t="str">
        <f>"00381233"</f>
        <v>00381233</v>
      </c>
      <c r="C2110" t="s">
        <v>7</v>
      </c>
    </row>
    <row r="2111" spans="1:3" ht="15">
      <c r="A2111">
        <v>2105</v>
      </c>
      <c r="B2111" t="str">
        <f>"00305041"</f>
        <v>00305041</v>
      </c>
      <c r="C2111" t="s">
        <v>8</v>
      </c>
    </row>
    <row r="2112" spans="1:3" ht="15">
      <c r="A2112">
        <v>2106</v>
      </c>
      <c r="B2112" t="str">
        <f>"00362901"</f>
        <v>00362901</v>
      </c>
      <c r="C2112" t="s">
        <v>8</v>
      </c>
    </row>
    <row r="2113" spans="1:3" ht="15">
      <c r="A2113">
        <v>2107</v>
      </c>
      <c r="B2113" t="str">
        <f>"00402839"</f>
        <v>00402839</v>
      </c>
      <c r="C2113" t="s">
        <v>10</v>
      </c>
    </row>
    <row r="2114" spans="1:3" ht="15">
      <c r="A2114">
        <v>2108</v>
      </c>
      <c r="B2114" t="str">
        <f>"201511017723"</f>
        <v>201511017723</v>
      </c>
      <c r="C2114" t="s">
        <v>8</v>
      </c>
    </row>
    <row r="2115" spans="1:3" ht="15">
      <c r="A2115">
        <v>2109</v>
      </c>
      <c r="B2115" t="str">
        <f>"00405826"</f>
        <v>00405826</v>
      </c>
      <c r="C2115" t="s">
        <v>8</v>
      </c>
    </row>
    <row r="2116" spans="1:3" ht="15">
      <c r="A2116">
        <v>2110</v>
      </c>
      <c r="B2116" t="str">
        <f>"00273049"</f>
        <v>00273049</v>
      </c>
      <c r="C2116" t="s">
        <v>7</v>
      </c>
    </row>
    <row r="2117" spans="1:3" ht="15">
      <c r="A2117">
        <v>2111</v>
      </c>
      <c r="B2117" t="str">
        <f>"00400664"</f>
        <v>00400664</v>
      </c>
      <c r="C2117" t="s">
        <v>10</v>
      </c>
    </row>
    <row r="2118" spans="1:3" ht="15">
      <c r="A2118">
        <v>2112</v>
      </c>
      <c r="B2118" t="str">
        <f>"00398147"</f>
        <v>00398147</v>
      </c>
      <c r="C2118" t="s">
        <v>7</v>
      </c>
    </row>
    <row r="2119" spans="1:3" ht="15">
      <c r="A2119">
        <v>2113</v>
      </c>
      <c r="B2119" t="str">
        <f>"00411102"</f>
        <v>00411102</v>
      </c>
      <c r="C2119" t="s">
        <v>9</v>
      </c>
    </row>
    <row r="2120" spans="1:3" ht="15">
      <c r="A2120">
        <v>2114</v>
      </c>
      <c r="B2120" t="str">
        <f>"00419009"</f>
        <v>00419009</v>
      </c>
      <c r="C2120" t="s">
        <v>8</v>
      </c>
    </row>
    <row r="2121" spans="1:3" ht="15">
      <c r="A2121">
        <v>2115</v>
      </c>
      <c r="B2121" t="str">
        <f>"00417493"</f>
        <v>00417493</v>
      </c>
      <c r="C2121" t="s">
        <v>10</v>
      </c>
    </row>
    <row r="2122" spans="1:3" ht="15">
      <c r="A2122">
        <v>2116</v>
      </c>
      <c r="B2122" t="str">
        <f>"00400597"</f>
        <v>00400597</v>
      </c>
      <c r="C2122" t="s">
        <v>7</v>
      </c>
    </row>
    <row r="2123" spans="1:3" ht="15">
      <c r="A2123">
        <v>2117</v>
      </c>
      <c r="B2123" t="str">
        <f>"00203524"</f>
        <v>00203524</v>
      </c>
      <c r="C2123" t="s">
        <v>7</v>
      </c>
    </row>
    <row r="2124" spans="1:3" ht="15">
      <c r="A2124">
        <v>2118</v>
      </c>
      <c r="B2124" t="str">
        <f>"00367282"</f>
        <v>00367282</v>
      </c>
      <c r="C2124" t="s">
        <v>8</v>
      </c>
    </row>
    <row r="2125" spans="1:3" ht="15">
      <c r="A2125">
        <v>2119</v>
      </c>
      <c r="B2125" t="str">
        <f>"00302137"</f>
        <v>00302137</v>
      </c>
      <c r="C2125" t="s">
        <v>7</v>
      </c>
    </row>
    <row r="2126" spans="1:3" ht="15">
      <c r="A2126">
        <v>2120</v>
      </c>
      <c r="B2126" t="str">
        <f>"00311629"</f>
        <v>00311629</v>
      </c>
      <c r="C2126" t="s">
        <v>8</v>
      </c>
    </row>
    <row r="2127" spans="1:3" ht="15">
      <c r="A2127">
        <v>2121</v>
      </c>
      <c r="B2127" t="str">
        <f>"00284855"</f>
        <v>00284855</v>
      </c>
      <c r="C2127" t="s">
        <v>10</v>
      </c>
    </row>
    <row r="2128" spans="1:3" ht="15">
      <c r="A2128">
        <v>2122</v>
      </c>
      <c r="B2128" t="str">
        <f>"200901000719"</f>
        <v>200901000719</v>
      </c>
      <c r="C2128" t="s">
        <v>7</v>
      </c>
    </row>
    <row r="2129" spans="1:3" ht="15">
      <c r="A2129">
        <v>2123</v>
      </c>
      <c r="B2129" t="str">
        <f>"00408378"</f>
        <v>00408378</v>
      </c>
      <c r="C2129" t="s">
        <v>8</v>
      </c>
    </row>
    <row r="2130" spans="1:3" ht="15">
      <c r="A2130">
        <v>2124</v>
      </c>
      <c r="B2130" t="str">
        <f>"00075445"</f>
        <v>00075445</v>
      </c>
      <c r="C2130" t="s">
        <v>7</v>
      </c>
    </row>
    <row r="2131" spans="1:3" ht="15">
      <c r="A2131">
        <v>2125</v>
      </c>
      <c r="B2131" t="str">
        <f>"00402864"</f>
        <v>00402864</v>
      </c>
      <c r="C2131" t="s">
        <v>7</v>
      </c>
    </row>
    <row r="2132" spans="1:3" ht="15">
      <c r="A2132">
        <v>2126</v>
      </c>
      <c r="B2132" t="str">
        <f>"00400214"</f>
        <v>00400214</v>
      </c>
      <c r="C2132" t="s">
        <v>7</v>
      </c>
    </row>
    <row r="2133" spans="1:3" ht="15">
      <c r="A2133">
        <v>2127</v>
      </c>
      <c r="B2133" t="str">
        <f>"00361748"</f>
        <v>00361748</v>
      </c>
      <c r="C2133" t="s">
        <v>7</v>
      </c>
    </row>
    <row r="2134" spans="1:3" ht="15">
      <c r="A2134">
        <v>2128</v>
      </c>
      <c r="B2134" t="str">
        <f>"201511035360"</f>
        <v>201511035360</v>
      </c>
      <c r="C2134" t="s">
        <v>7</v>
      </c>
    </row>
    <row r="2135" spans="1:3" ht="15">
      <c r="A2135">
        <v>2129</v>
      </c>
      <c r="B2135" t="str">
        <f>"00275665"</f>
        <v>00275665</v>
      </c>
      <c r="C2135" t="s">
        <v>7</v>
      </c>
    </row>
    <row r="2136" spans="1:3" ht="15">
      <c r="A2136">
        <v>2130</v>
      </c>
      <c r="B2136" t="str">
        <f>"00302496"</f>
        <v>00302496</v>
      </c>
      <c r="C2136" t="s">
        <v>7</v>
      </c>
    </row>
    <row r="2137" spans="1:3" ht="15">
      <c r="A2137">
        <v>2131</v>
      </c>
      <c r="B2137" t="str">
        <f>"00394994"</f>
        <v>00394994</v>
      </c>
      <c r="C2137" t="s">
        <v>8</v>
      </c>
    </row>
    <row r="2138" spans="1:3" ht="15">
      <c r="A2138">
        <v>2132</v>
      </c>
      <c r="B2138" t="str">
        <f>"00418826"</f>
        <v>00418826</v>
      </c>
      <c r="C2138" t="s">
        <v>10</v>
      </c>
    </row>
    <row r="2139" spans="1:3" ht="15">
      <c r="A2139">
        <v>2133</v>
      </c>
      <c r="B2139" t="str">
        <f>"00387826"</f>
        <v>00387826</v>
      </c>
      <c r="C2139" t="s">
        <v>8</v>
      </c>
    </row>
    <row r="2140" spans="1:3" ht="15">
      <c r="A2140">
        <v>2134</v>
      </c>
      <c r="B2140" t="str">
        <f>"00396029"</f>
        <v>00396029</v>
      </c>
      <c r="C2140" t="s">
        <v>7</v>
      </c>
    </row>
    <row r="2141" spans="1:3" ht="15">
      <c r="A2141">
        <v>2135</v>
      </c>
      <c r="B2141" t="str">
        <f>"00384845"</f>
        <v>00384845</v>
      </c>
      <c r="C2141" t="s">
        <v>7</v>
      </c>
    </row>
    <row r="2142" spans="1:3" ht="15">
      <c r="A2142">
        <v>2136</v>
      </c>
      <c r="B2142" t="str">
        <f>"00187581"</f>
        <v>00187581</v>
      </c>
      <c r="C2142" t="s">
        <v>7</v>
      </c>
    </row>
    <row r="2143" spans="1:3" ht="15">
      <c r="A2143">
        <v>2137</v>
      </c>
      <c r="B2143" t="str">
        <f>"00403590"</f>
        <v>00403590</v>
      </c>
      <c r="C2143" t="s">
        <v>10</v>
      </c>
    </row>
    <row r="2144" spans="1:3" ht="15">
      <c r="A2144">
        <v>2138</v>
      </c>
      <c r="B2144" t="str">
        <f>"00328779"</f>
        <v>00328779</v>
      </c>
      <c r="C2144" t="s">
        <v>10</v>
      </c>
    </row>
    <row r="2145" spans="1:3" ht="15">
      <c r="A2145">
        <v>2139</v>
      </c>
      <c r="B2145" t="str">
        <f>"00387739"</f>
        <v>00387739</v>
      </c>
      <c r="C2145" t="s">
        <v>10</v>
      </c>
    </row>
    <row r="2146" spans="1:3" ht="15">
      <c r="A2146">
        <v>2140</v>
      </c>
      <c r="B2146" t="str">
        <f>"00371560"</f>
        <v>00371560</v>
      </c>
      <c r="C2146" t="s">
        <v>8</v>
      </c>
    </row>
    <row r="2147" spans="1:3" ht="15">
      <c r="A2147">
        <v>2141</v>
      </c>
      <c r="B2147" t="str">
        <f>"00374363"</f>
        <v>00374363</v>
      </c>
      <c r="C2147" t="s">
        <v>7</v>
      </c>
    </row>
    <row r="2148" spans="1:3" ht="15">
      <c r="A2148">
        <v>2142</v>
      </c>
      <c r="B2148" t="str">
        <f>"00380250"</f>
        <v>00380250</v>
      </c>
      <c r="C2148" t="s">
        <v>7</v>
      </c>
    </row>
    <row r="2149" spans="1:3" ht="15">
      <c r="A2149">
        <v>2143</v>
      </c>
      <c r="B2149" t="str">
        <f>"00392536"</f>
        <v>00392536</v>
      </c>
      <c r="C2149" t="s">
        <v>7</v>
      </c>
    </row>
    <row r="2150" spans="1:3" ht="15">
      <c r="A2150">
        <v>2144</v>
      </c>
      <c r="B2150" t="str">
        <f>"00361599"</f>
        <v>00361599</v>
      </c>
      <c r="C2150" t="s">
        <v>10</v>
      </c>
    </row>
    <row r="2151" spans="1:3" ht="15">
      <c r="A2151">
        <v>2145</v>
      </c>
      <c r="B2151" t="str">
        <f>"00361094"</f>
        <v>00361094</v>
      </c>
      <c r="C2151" t="s">
        <v>10</v>
      </c>
    </row>
    <row r="2152" spans="1:3" ht="15">
      <c r="A2152">
        <v>2146</v>
      </c>
      <c r="B2152" t="str">
        <f>"00416112"</f>
        <v>00416112</v>
      </c>
      <c r="C2152" t="s">
        <v>9</v>
      </c>
    </row>
    <row r="2153" spans="1:3" ht="15">
      <c r="A2153">
        <v>2147</v>
      </c>
      <c r="B2153" t="str">
        <f>"00405562"</f>
        <v>00405562</v>
      </c>
      <c r="C2153" t="s">
        <v>8</v>
      </c>
    </row>
    <row r="2154" spans="1:3" ht="15">
      <c r="A2154">
        <v>2148</v>
      </c>
      <c r="B2154" t="str">
        <f>"00408380"</f>
        <v>00408380</v>
      </c>
      <c r="C2154" t="s">
        <v>8</v>
      </c>
    </row>
    <row r="2155" spans="1:3" ht="15">
      <c r="A2155">
        <v>2149</v>
      </c>
      <c r="B2155" t="str">
        <f>"00395121"</f>
        <v>00395121</v>
      </c>
      <c r="C2155" t="s">
        <v>8</v>
      </c>
    </row>
    <row r="2156" spans="1:3" ht="15">
      <c r="A2156">
        <v>2150</v>
      </c>
      <c r="B2156" t="str">
        <f>"00409673"</f>
        <v>00409673</v>
      </c>
      <c r="C2156" t="s">
        <v>7</v>
      </c>
    </row>
    <row r="2157" spans="1:3" ht="15">
      <c r="A2157">
        <v>2151</v>
      </c>
      <c r="B2157" t="str">
        <f>"00377495"</f>
        <v>00377495</v>
      </c>
      <c r="C2157" t="s">
        <v>8</v>
      </c>
    </row>
    <row r="2158" spans="1:3" ht="15">
      <c r="A2158">
        <v>2152</v>
      </c>
      <c r="B2158" t="str">
        <f>"00389998"</f>
        <v>00389998</v>
      </c>
      <c r="C2158" t="s">
        <v>7</v>
      </c>
    </row>
    <row r="2159" spans="1:3" ht="15">
      <c r="A2159">
        <v>2153</v>
      </c>
      <c r="B2159" t="str">
        <f>"00395238"</f>
        <v>00395238</v>
      </c>
      <c r="C2159" t="s">
        <v>10</v>
      </c>
    </row>
    <row r="2160" spans="1:3" ht="15">
      <c r="A2160">
        <v>2154</v>
      </c>
      <c r="B2160" t="str">
        <f>"00385618"</f>
        <v>00385618</v>
      </c>
      <c r="C2160" t="s">
        <v>10</v>
      </c>
    </row>
    <row r="2161" spans="1:3" ht="15">
      <c r="A2161">
        <v>2155</v>
      </c>
      <c r="B2161" t="str">
        <f>"00374480"</f>
        <v>00374480</v>
      </c>
      <c r="C2161" t="s">
        <v>10</v>
      </c>
    </row>
    <row r="2162" spans="1:3" ht="15">
      <c r="A2162">
        <v>2156</v>
      </c>
      <c r="B2162" t="str">
        <f>"200909000361"</f>
        <v>200909000361</v>
      </c>
      <c r="C2162" t="s">
        <v>7</v>
      </c>
    </row>
    <row r="2163" spans="1:3" ht="15">
      <c r="A2163">
        <v>2157</v>
      </c>
      <c r="B2163" t="str">
        <f>"00396962"</f>
        <v>00396962</v>
      </c>
      <c r="C2163" t="s">
        <v>7</v>
      </c>
    </row>
    <row r="2164" spans="1:3" ht="15">
      <c r="A2164">
        <v>2158</v>
      </c>
      <c r="B2164" t="str">
        <f>"00397630"</f>
        <v>00397630</v>
      </c>
      <c r="C2164" t="s">
        <v>10</v>
      </c>
    </row>
    <row r="2165" spans="1:3" ht="15">
      <c r="A2165">
        <v>2159</v>
      </c>
      <c r="B2165" t="str">
        <f>"00271987"</f>
        <v>00271987</v>
      </c>
      <c r="C2165" t="s">
        <v>10</v>
      </c>
    </row>
    <row r="2166" spans="1:3" ht="15">
      <c r="A2166">
        <v>2160</v>
      </c>
      <c r="B2166" t="str">
        <f>"00408416"</f>
        <v>00408416</v>
      </c>
      <c r="C2166" t="s">
        <v>8</v>
      </c>
    </row>
    <row r="2167" spans="1:3" ht="15">
      <c r="A2167">
        <v>2161</v>
      </c>
      <c r="B2167" t="str">
        <f>"00395250"</f>
        <v>00395250</v>
      </c>
      <c r="C2167" t="s">
        <v>7</v>
      </c>
    </row>
    <row r="2168" spans="1:3" ht="15">
      <c r="A2168">
        <v>2162</v>
      </c>
      <c r="B2168" t="str">
        <f>"00405568"</f>
        <v>00405568</v>
      </c>
      <c r="C2168" t="s">
        <v>7</v>
      </c>
    </row>
    <row r="2169" spans="1:3" ht="15">
      <c r="A2169">
        <v>2163</v>
      </c>
      <c r="B2169" t="str">
        <f>"00258539"</f>
        <v>00258539</v>
      </c>
      <c r="C2169" t="s">
        <v>10</v>
      </c>
    </row>
    <row r="2170" spans="1:3" ht="15">
      <c r="A2170">
        <v>2164</v>
      </c>
      <c r="B2170" t="str">
        <f>"00391071"</f>
        <v>00391071</v>
      </c>
      <c r="C2170" t="s">
        <v>10</v>
      </c>
    </row>
    <row r="2171" spans="1:3" ht="15">
      <c r="A2171">
        <v>2165</v>
      </c>
      <c r="B2171" t="str">
        <f>"00421924"</f>
        <v>00421924</v>
      </c>
      <c r="C2171" t="s">
        <v>10</v>
      </c>
    </row>
    <row r="2172" spans="1:3" ht="15">
      <c r="A2172">
        <v>2166</v>
      </c>
      <c r="B2172" t="str">
        <f>"00408754"</f>
        <v>00408754</v>
      </c>
      <c r="C2172" t="s">
        <v>10</v>
      </c>
    </row>
    <row r="2173" spans="1:3" ht="15">
      <c r="A2173">
        <v>2167</v>
      </c>
      <c r="B2173" t="str">
        <f>"00329146"</f>
        <v>00329146</v>
      </c>
      <c r="C2173" t="s">
        <v>7</v>
      </c>
    </row>
    <row r="2174" spans="1:3" ht="15">
      <c r="A2174">
        <v>2168</v>
      </c>
      <c r="B2174" t="str">
        <f>"00405311"</f>
        <v>00405311</v>
      </c>
      <c r="C2174" t="s">
        <v>10</v>
      </c>
    </row>
    <row r="2175" spans="1:3" ht="15">
      <c r="A2175">
        <v>2169</v>
      </c>
      <c r="B2175" t="str">
        <f>"00388408"</f>
        <v>00388408</v>
      </c>
      <c r="C2175" t="s">
        <v>10</v>
      </c>
    </row>
    <row r="2176" spans="1:3" ht="15">
      <c r="A2176">
        <v>2170</v>
      </c>
      <c r="B2176" t="str">
        <f>"00363847"</f>
        <v>00363847</v>
      </c>
      <c r="C2176" t="s">
        <v>8</v>
      </c>
    </row>
    <row r="2177" spans="1:3" ht="15">
      <c r="A2177">
        <v>2171</v>
      </c>
      <c r="B2177" t="str">
        <f>"00402095"</f>
        <v>00402095</v>
      </c>
      <c r="C2177" t="s">
        <v>10</v>
      </c>
    </row>
    <row r="2178" spans="1:3" ht="15">
      <c r="A2178">
        <v>2172</v>
      </c>
      <c r="B2178" t="str">
        <f>"00327329"</f>
        <v>00327329</v>
      </c>
      <c r="C2178" t="s">
        <v>7</v>
      </c>
    </row>
    <row r="2179" spans="1:3" ht="15">
      <c r="A2179">
        <v>2173</v>
      </c>
      <c r="B2179" t="str">
        <f>"00357417"</f>
        <v>00357417</v>
      </c>
      <c r="C2179" t="s">
        <v>10</v>
      </c>
    </row>
    <row r="2180" spans="1:3" ht="15">
      <c r="A2180">
        <v>2174</v>
      </c>
      <c r="B2180" t="str">
        <f>"00357812"</f>
        <v>00357812</v>
      </c>
      <c r="C2180" t="s">
        <v>10</v>
      </c>
    </row>
    <row r="2181" spans="1:3" ht="15">
      <c r="A2181">
        <v>2175</v>
      </c>
      <c r="B2181" t="str">
        <f>"00363758"</f>
        <v>00363758</v>
      </c>
      <c r="C2181" t="s">
        <v>10</v>
      </c>
    </row>
    <row r="2182" spans="1:3" ht="15">
      <c r="A2182">
        <v>2176</v>
      </c>
      <c r="B2182" t="str">
        <f>"00314850"</f>
        <v>00314850</v>
      </c>
      <c r="C2182" t="s">
        <v>10</v>
      </c>
    </row>
    <row r="2183" spans="1:3" ht="15">
      <c r="A2183">
        <v>2177</v>
      </c>
      <c r="B2183" t="str">
        <f>"00418912"</f>
        <v>00418912</v>
      </c>
      <c r="C2183" t="s">
        <v>10</v>
      </c>
    </row>
    <row r="2184" spans="1:3" ht="15">
      <c r="A2184">
        <v>2178</v>
      </c>
      <c r="B2184" t="str">
        <f>"00340065"</f>
        <v>00340065</v>
      </c>
      <c r="C2184" t="s">
        <v>28</v>
      </c>
    </row>
    <row r="2185" spans="1:3" ht="15">
      <c r="A2185">
        <v>2179</v>
      </c>
      <c r="B2185" t="str">
        <f>"00385387"</f>
        <v>00385387</v>
      </c>
      <c r="C2185" t="s">
        <v>7</v>
      </c>
    </row>
    <row r="2186" spans="1:3" ht="15">
      <c r="A2186">
        <v>2180</v>
      </c>
      <c r="B2186" t="str">
        <f>"00294765"</f>
        <v>00294765</v>
      </c>
      <c r="C2186" t="s">
        <v>8</v>
      </c>
    </row>
    <row r="2187" spans="1:3" ht="15">
      <c r="A2187">
        <v>2181</v>
      </c>
      <c r="B2187" t="str">
        <f>"00316132"</f>
        <v>00316132</v>
      </c>
      <c r="C2187" t="s">
        <v>7</v>
      </c>
    </row>
    <row r="2188" spans="1:3" ht="15">
      <c r="A2188">
        <v>2182</v>
      </c>
      <c r="B2188" t="str">
        <f>"00396253"</f>
        <v>00396253</v>
      </c>
      <c r="C2188" t="s">
        <v>8</v>
      </c>
    </row>
    <row r="2189" spans="1:3" ht="15">
      <c r="A2189">
        <v>2183</v>
      </c>
      <c r="B2189" t="str">
        <f>"00349809"</f>
        <v>00349809</v>
      </c>
      <c r="C2189" t="s">
        <v>10</v>
      </c>
    </row>
    <row r="2190" spans="1:3" ht="15">
      <c r="A2190">
        <v>2184</v>
      </c>
      <c r="B2190" t="str">
        <f>"00399934"</f>
        <v>00399934</v>
      </c>
      <c r="C2190" t="s">
        <v>10</v>
      </c>
    </row>
    <row r="2191" spans="1:3" ht="15">
      <c r="A2191">
        <v>2185</v>
      </c>
      <c r="B2191" t="str">
        <f>"00402384"</f>
        <v>00402384</v>
      </c>
      <c r="C2191" t="s">
        <v>10</v>
      </c>
    </row>
    <row r="2192" spans="1:3" ht="15">
      <c r="A2192">
        <v>2186</v>
      </c>
      <c r="B2192" t="str">
        <f>"00281992"</f>
        <v>00281992</v>
      </c>
      <c r="C2192" t="s">
        <v>29</v>
      </c>
    </row>
    <row r="2193" spans="1:3" ht="15">
      <c r="A2193">
        <v>2187</v>
      </c>
      <c r="B2193" t="str">
        <f>"00378366"</f>
        <v>00378366</v>
      </c>
      <c r="C2193" t="s">
        <v>10</v>
      </c>
    </row>
    <row r="2194" spans="1:3" ht="15">
      <c r="A2194">
        <v>2188</v>
      </c>
      <c r="B2194" t="str">
        <f>"00348708"</f>
        <v>00348708</v>
      </c>
      <c r="C2194" t="s">
        <v>10</v>
      </c>
    </row>
    <row r="2195" spans="1:3" ht="15">
      <c r="A2195">
        <v>2189</v>
      </c>
      <c r="B2195" t="str">
        <f>"00363016"</f>
        <v>00363016</v>
      </c>
      <c r="C2195" t="s">
        <v>10</v>
      </c>
    </row>
    <row r="2196" spans="1:3" ht="15">
      <c r="A2196">
        <v>2190</v>
      </c>
      <c r="B2196" t="str">
        <f>"00418630"</f>
        <v>00418630</v>
      </c>
      <c r="C2196" t="s">
        <v>7</v>
      </c>
    </row>
    <row r="2197" spans="1:3" ht="15">
      <c r="A2197">
        <v>2191</v>
      </c>
      <c r="B2197" t="str">
        <f>"00318897"</f>
        <v>00318897</v>
      </c>
      <c r="C2197" t="s">
        <v>8</v>
      </c>
    </row>
    <row r="2198" spans="1:3" ht="15">
      <c r="A2198">
        <v>2192</v>
      </c>
      <c r="B2198" t="str">
        <f>"00377604"</f>
        <v>00377604</v>
      </c>
      <c r="C2198" t="s">
        <v>7</v>
      </c>
    </row>
    <row r="2199" spans="1:3" ht="15">
      <c r="A2199">
        <v>2193</v>
      </c>
      <c r="B2199" t="str">
        <f>"00274149"</f>
        <v>00274149</v>
      </c>
      <c r="C2199" t="s">
        <v>10</v>
      </c>
    </row>
    <row r="2200" spans="1:3" ht="15">
      <c r="A2200">
        <v>2194</v>
      </c>
      <c r="B2200" t="str">
        <f>"00406959"</f>
        <v>00406959</v>
      </c>
      <c r="C2200" t="s">
        <v>7</v>
      </c>
    </row>
    <row r="2201" spans="1:3" ht="15">
      <c r="A2201">
        <v>2195</v>
      </c>
      <c r="B2201" t="str">
        <f>"201511018964"</f>
        <v>201511018964</v>
      </c>
      <c r="C2201" t="s">
        <v>7</v>
      </c>
    </row>
    <row r="2202" spans="1:3" ht="15">
      <c r="A2202">
        <v>2196</v>
      </c>
      <c r="B2202" t="str">
        <f>"00350575"</f>
        <v>00350575</v>
      </c>
      <c r="C2202" t="s">
        <v>10</v>
      </c>
    </row>
    <row r="2203" spans="1:3" ht="15">
      <c r="A2203">
        <v>2197</v>
      </c>
      <c r="B2203" t="str">
        <f>"201511014502"</f>
        <v>201511014502</v>
      </c>
      <c r="C2203" t="s">
        <v>7</v>
      </c>
    </row>
    <row r="2204" spans="1:3" ht="15">
      <c r="A2204">
        <v>2198</v>
      </c>
      <c r="B2204" t="str">
        <f>"00296696"</f>
        <v>00296696</v>
      </c>
      <c r="C2204" t="s">
        <v>6</v>
      </c>
    </row>
    <row r="2205" spans="1:3" ht="15">
      <c r="A2205">
        <v>2199</v>
      </c>
      <c r="B2205" t="str">
        <f>"00396407"</f>
        <v>00396407</v>
      </c>
      <c r="C2205" t="s">
        <v>7</v>
      </c>
    </row>
    <row r="2206" spans="1:3" ht="15">
      <c r="A2206">
        <v>2200</v>
      </c>
      <c r="B2206" t="str">
        <f>"00399529"</f>
        <v>00399529</v>
      </c>
      <c r="C2206" t="s">
        <v>10</v>
      </c>
    </row>
    <row r="2207" spans="1:3" ht="15">
      <c r="A2207">
        <v>2201</v>
      </c>
      <c r="B2207" t="str">
        <f>"201507004155"</f>
        <v>201507004155</v>
      </c>
      <c r="C2207" t="s">
        <v>7</v>
      </c>
    </row>
    <row r="2208" spans="1:3" ht="15">
      <c r="A2208">
        <v>2202</v>
      </c>
      <c r="B2208" t="str">
        <f>"00309680"</f>
        <v>00309680</v>
      </c>
      <c r="C2208" t="s">
        <v>7</v>
      </c>
    </row>
    <row r="2209" spans="1:3" ht="15">
      <c r="A2209">
        <v>2203</v>
      </c>
      <c r="B2209" t="str">
        <f>"00393079"</f>
        <v>00393079</v>
      </c>
      <c r="C2209" t="s">
        <v>10</v>
      </c>
    </row>
    <row r="2210" spans="1:3" ht="15">
      <c r="A2210">
        <v>2204</v>
      </c>
      <c r="B2210" t="str">
        <f>"00046633"</f>
        <v>00046633</v>
      </c>
      <c r="C2210" t="s">
        <v>10</v>
      </c>
    </row>
    <row r="2211" spans="1:3" ht="15">
      <c r="A2211">
        <v>2205</v>
      </c>
      <c r="B2211" t="str">
        <f>"200712005698"</f>
        <v>200712005698</v>
      </c>
      <c r="C2211" t="s">
        <v>7</v>
      </c>
    </row>
    <row r="2212" spans="1:3" ht="15">
      <c r="A2212">
        <v>2206</v>
      </c>
      <c r="B2212" t="str">
        <f>"00411445"</f>
        <v>00411445</v>
      </c>
      <c r="C2212" t="s">
        <v>9</v>
      </c>
    </row>
    <row r="2213" spans="1:3" ht="15">
      <c r="A2213">
        <v>2207</v>
      </c>
      <c r="B2213" t="str">
        <f>"201411000466"</f>
        <v>201411000466</v>
      </c>
      <c r="C2213" t="s">
        <v>10</v>
      </c>
    </row>
    <row r="2214" spans="1:3" ht="15">
      <c r="A2214">
        <v>2208</v>
      </c>
      <c r="B2214" t="str">
        <f>"00370910"</f>
        <v>00370910</v>
      </c>
      <c r="C2214" t="s">
        <v>11</v>
      </c>
    </row>
    <row r="2215" spans="1:3" ht="15">
      <c r="A2215">
        <v>2209</v>
      </c>
      <c r="B2215" t="str">
        <f>"00252998"</f>
        <v>00252998</v>
      </c>
      <c r="C2215" t="s">
        <v>7</v>
      </c>
    </row>
    <row r="2216" spans="1:3" ht="15">
      <c r="A2216">
        <v>2210</v>
      </c>
      <c r="B2216" t="str">
        <f>"00394062"</f>
        <v>00394062</v>
      </c>
      <c r="C2216" t="s">
        <v>10</v>
      </c>
    </row>
    <row r="2217" spans="1:3" ht="15">
      <c r="A2217">
        <v>2211</v>
      </c>
      <c r="B2217" t="str">
        <f>"00399978"</f>
        <v>00399978</v>
      </c>
      <c r="C2217" t="s">
        <v>10</v>
      </c>
    </row>
    <row r="2218" spans="1:3" ht="15">
      <c r="A2218">
        <v>2212</v>
      </c>
      <c r="B2218" t="str">
        <f>"201402008057"</f>
        <v>201402008057</v>
      </c>
      <c r="C2218" t="s">
        <v>7</v>
      </c>
    </row>
    <row r="2219" spans="1:3" ht="15">
      <c r="A2219">
        <v>2213</v>
      </c>
      <c r="B2219" t="str">
        <f>"00346839"</f>
        <v>00346839</v>
      </c>
      <c r="C2219" t="s">
        <v>7</v>
      </c>
    </row>
    <row r="2220" spans="1:3" ht="15">
      <c r="A2220">
        <v>2214</v>
      </c>
      <c r="B2220" t="str">
        <f>"00390975"</f>
        <v>00390975</v>
      </c>
      <c r="C2220" t="s">
        <v>7</v>
      </c>
    </row>
    <row r="2221" spans="1:3" ht="15">
      <c r="A2221">
        <v>2215</v>
      </c>
      <c r="B2221" t="str">
        <f>"00392577"</f>
        <v>00392577</v>
      </c>
      <c r="C2221" t="s">
        <v>10</v>
      </c>
    </row>
    <row r="2222" spans="1:3" ht="15">
      <c r="A2222">
        <v>2216</v>
      </c>
      <c r="B2222" t="str">
        <f>"00378391"</f>
        <v>00378391</v>
      </c>
      <c r="C2222" t="s">
        <v>7</v>
      </c>
    </row>
    <row r="2223" spans="1:3" ht="15">
      <c r="A2223">
        <v>2217</v>
      </c>
      <c r="B2223" t="str">
        <f>"00389830"</f>
        <v>00389830</v>
      </c>
      <c r="C2223" t="s">
        <v>10</v>
      </c>
    </row>
    <row r="2224" spans="1:3" ht="15">
      <c r="A2224">
        <v>2218</v>
      </c>
      <c r="B2224" t="str">
        <f>"00420705"</f>
        <v>00420705</v>
      </c>
      <c r="C2224" t="s">
        <v>7</v>
      </c>
    </row>
    <row r="2225" spans="1:3" ht="15">
      <c r="A2225">
        <v>2219</v>
      </c>
      <c r="B2225" t="str">
        <f>"00407061"</f>
        <v>00407061</v>
      </c>
      <c r="C2225" t="s">
        <v>8</v>
      </c>
    </row>
    <row r="2226" spans="1:3" ht="15">
      <c r="A2226">
        <v>2220</v>
      </c>
      <c r="B2226" t="str">
        <f>"00374611"</f>
        <v>00374611</v>
      </c>
      <c r="C2226" t="s">
        <v>7</v>
      </c>
    </row>
    <row r="2227" spans="1:3" ht="15">
      <c r="A2227">
        <v>2221</v>
      </c>
      <c r="B2227" t="str">
        <f>"00398779"</f>
        <v>00398779</v>
      </c>
      <c r="C2227" t="s">
        <v>10</v>
      </c>
    </row>
    <row r="2228" spans="1:3" ht="15">
      <c r="A2228">
        <v>2222</v>
      </c>
      <c r="B2228" t="str">
        <f>"00401956"</f>
        <v>00401956</v>
      </c>
      <c r="C2228" t="s">
        <v>7</v>
      </c>
    </row>
    <row r="2229" spans="1:3" ht="15">
      <c r="A2229">
        <v>2223</v>
      </c>
      <c r="B2229" t="str">
        <f>"00358184"</f>
        <v>00358184</v>
      </c>
      <c r="C2229" t="s">
        <v>8</v>
      </c>
    </row>
    <row r="2230" spans="1:3" ht="15">
      <c r="A2230">
        <v>2224</v>
      </c>
      <c r="B2230" t="str">
        <f>"00338270"</f>
        <v>00338270</v>
      </c>
      <c r="C2230" t="s">
        <v>10</v>
      </c>
    </row>
    <row r="2231" spans="1:3" ht="15">
      <c r="A2231">
        <v>2225</v>
      </c>
      <c r="B2231" t="str">
        <f>"00421092"</f>
        <v>00421092</v>
      </c>
      <c r="C2231" t="s">
        <v>7</v>
      </c>
    </row>
    <row r="2232" spans="1:3" ht="15">
      <c r="A2232">
        <v>2226</v>
      </c>
      <c r="B2232" t="str">
        <f>"00421620"</f>
        <v>00421620</v>
      </c>
      <c r="C2232" t="s">
        <v>7</v>
      </c>
    </row>
    <row r="2233" spans="1:3" ht="15">
      <c r="A2233">
        <v>2227</v>
      </c>
      <c r="B2233" t="str">
        <f>"00296045"</f>
        <v>00296045</v>
      </c>
      <c r="C2233" t="s">
        <v>6</v>
      </c>
    </row>
    <row r="2234" spans="1:3" ht="15">
      <c r="A2234">
        <v>2228</v>
      </c>
      <c r="B2234">
        <f>""</f>
      </c>
      <c r="C2234" t="s">
        <v>6</v>
      </c>
    </row>
    <row r="2235" spans="1:3" ht="15">
      <c r="A2235">
        <v>2229</v>
      </c>
      <c r="B2235" t="str">
        <f>"00311162"</f>
        <v>00311162</v>
      </c>
      <c r="C2235" t="s">
        <v>30</v>
      </c>
    </row>
    <row r="2236" spans="1:3" ht="15">
      <c r="A2236">
        <v>2230</v>
      </c>
      <c r="B2236">
        <f>""</f>
      </c>
      <c r="C2236" t="s">
        <v>6</v>
      </c>
    </row>
    <row r="2237" spans="1:3" ht="15">
      <c r="A2237">
        <v>2231</v>
      </c>
      <c r="B2237">
        <f>""</f>
      </c>
      <c r="C2237" t="s">
        <v>6</v>
      </c>
    </row>
    <row r="2238" spans="1:3" ht="15">
      <c r="A2238">
        <v>2232</v>
      </c>
      <c r="B2238">
        <f>""</f>
      </c>
      <c r="C2238" t="s">
        <v>6</v>
      </c>
    </row>
    <row r="2239" spans="1:3" ht="15">
      <c r="A2239">
        <v>2233</v>
      </c>
      <c r="B2239">
        <f>""</f>
      </c>
      <c r="C2239" t="s">
        <v>6</v>
      </c>
    </row>
    <row r="2240" spans="1:3" ht="15">
      <c r="A2240">
        <v>2234</v>
      </c>
      <c r="B2240" t="str">
        <f>"00369750"</f>
        <v>00369750</v>
      </c>
      <c r="C2240" t="s">
        <v>30</v>
      </c>
    </row>
    <row r="2241" spans="1:3" ht="15">
      <c r="A2241">
        <v>2235</v>
      </c>
      <c r="B2241">
        <f>""</f>
      </c>
      <c r="C2241" t="s">
        <v>6</v>
      </c>
    </row>
    <row r="2242" spans="1:3" ht="15">
      <c r="A2242">
        <v>2236</v>
      </c>
      <c r="B2242" t="str">
        <f>"00382640"</f>
        <v>00382640</v>
      </c>
      <c r="C2242" t="s">
        <v>31</v>
      </c>
    </row>
    <row r="2243" spans="1:3" ht="15">
      <c r="A2243">
        <v>2237</v>
      </c>
      <c r="B2243" t="str">
        <f>"00383614"</f>
        <v>00383614</v>
      </c>
      <c r="C2243" t="s">
        <v>30</v>
      </c>
    </row>
    <row r="2244" spans="1:3" ht="15">
      <c r="A2244">
        <v>2238</v>
      </c>
      <c r="B2244" t="str">
        <f>"00406646"</f>
        <v>00406646</v>
      </c>
      <c r="C2244" t="s">
        <v>30</v>
      </c>
    </row>
    <row r="2245" spans="1:3" ht="15">
      <c r="A2245">
        <v>2239</v>
      </c>
      <c r="B2245" t="str">
        <f>"00416804"</f>
        <v>00416804</v>
      </c>
      <c r="C2245" t="s">
        <v>6</v>
      </c>
    </row>
    <row r="2246" spans="1:3" ht="15">
      <c r="A2246">
        <v>2240</v>
      </c>
      <c r="B2246" t="str">
        <f>"00403011"</f>
        <v>00403011</v>
      </c>
      <c r="C2246" t="s">
        <v>30</v>
      </c>
    </row>
    <row r="2247" spans="1:3" ht="15">
      <c r="A2247">
        <v>2241</v>
      </c>
      <c r="B2247" t="str">
        <f>"00405968"</f>
        <v>00405968</v>
      </c>
      <c r="C2247" t="s">
        <v>6</v>
      </c>
    </row>
    <row r="2248" spans="1:3" ht="15">
      <c r="A2248">
        <v>2242</v>
      </c>
      <c r="B2248" t="str">
        <f>"00422366"</f>
        <v>00422366</v>
      </c>
      <c r="C2248" t="s">
        <v>6</v>
      </c>
    </row>
    <row r="2249" spans="1:3" ht="15">
      <c r="A2249">
        <v>2243</v>
      </c>
      <c r="B2249" t="str">
        <f>"00370361"</f>
        <v>00370361</v>
      </c>
      <c r="C2249" t="s">
        <v>30</v>
      </c>
    </row>
    <row r="2250" spans="1:3" ht="15">
      <c r="A2250">
        <v>2244</v>
      </c>
      <c r="B2250" t="str">
        <f>"201511016516"</f>
        <v>201511016516</v>
      </c>
      <c r="C2250" t="s">
        <v>30</v>
      </c>
    </row>
    <row r="2251" spans="1:3" ht="15">
      <c r="A2251">
        <v>2245</v>
      </c>
      <c r="B2251" t="str">
        <f>"00395566"</f>
        <v>00395566</v>
      </c>
      <c r="C2251" t="s">
        <v>6</v>
      </c>
    </row>
    <row r="2252" spans="1:3" ht="15">
      <c r="A2252">
        <v>2246</v>
      </c>
      <c r="B2252" t="str">
        <f>"00345349"</f>
        <v>00345349</v>
      </c>
      <c r="C2252" t="s">
        <v>30</v>
      </c>
    </row>
    <row r="2253" spans="1:3" ht="15">
      <c r="A2253">
        <v>2247</v>
      </c>
      <c r="B2253" t="str">
        <f>"00373594"</f>
        <v>00373594</v>
      </c>
      <c r="C2253" t="s">
        <v>6</v>
      </c>
    </row>
    <row r="2254" spans="1:3" ht="15">
      <c r="A2254">
        <v>2248</v>
      </c>
      <c r="B2254" t="str">
        <f>"00395930"</f>
        <v>00395930</v>
      </c>
      <c r="C2254" t="s">
        <v>6</v>
      </c>
    </row>
    <row r="2255" spans="1:3" ht="15">
      <c r="A2255">
        <v>2249</v>
      </c>
      <c r="B2255" t="str">
        <f>"00392836"</f>
        <v>00392836</v>
      </c>
      <c r="C2255" t="s">
        <v>30</v>
      </c>
    </row>
    <row r="2256" spans="1:3" ht="15">
      <c r="A2256">
        <v>2250</v>
      </c>
      <c r="B2256" t="str">
        <f>"00369066"</f>
        <v>00369066</v>
      </c>
      <c r="C2256" t="s">
        <v>30</v>
      </c>
    </row>
    <row r="2257" spans="1:3" ht="15">
      <c r="A2257">
        <v>2251</v>
      </c>
      <c r="B2257" t="str">
        <f>"00405493"</f>
        <v>00405493</v>
      </c>
      <c r="C2257" t="s">
        <v>30</v>
      </c>
    </row>
    <row r="2258" spans="1:3" ht="15">
      <c r="A2258">
        <v>2252</v>
      </c>
      <c r="B2258" t="str">
        <f>"00385845"</f>
        <v>00385845</v>
      </c>
      <c r="C2258" t="s">
        <v>30</v>
      </c>
    </row>
    <row r="2259" spans="1:3" ht="15">
      <c r="A2259">
        <v>2253</v>
      </c>
      <c r="B2259" t="str">
        <f>"00376482"</f>
        <v>00376482</v>
      </c>
      <c r="C2259" t="s">
        <v>30</v>
      </c>
    </row>
    <row r="2260" spans="1:3" ht="15">
      <c r="A2260">
        <v>2254</v>
      </c>
      <c r="B2260" t="str">
        <f>"00373741"</f>
        <v>00373741</v>
      </c>
      <c r="C2260" t="s">
        <v>30</v>
      </c>
    </row>
    <row r="2261" spans="1:3" ht="15">
      <c r="A2261">
        <v>2255</v>
      </c>
      <c r="B2261" t="str">
        <f>"00333096"</f>
        <v>00333096</v>
      </c>
      <c r="C2261" t="s">
        <v>30</v>
      </c>
    </row>
    <row r="2262" spans="1:3" ht="15">
      <c r="A2262">
        <v>2256</v>
      </c>
      <c r="B2262" t="str">
        <f>"00409567"</f>
        <v>00409567</v>
      </c>
      <c r="C2262" t="s">
        <v>6</v>
      </c>
    </row>
    <row r="2263" spans="1:3" ht="15">
      <c r="A2263">
        <v>2257</v>
      </c>
      <c r="B2263" t="str">
        <f>"00003356"</f>
        <v>00003356</v>
      </c>
      <c r="C2263" t="s">
        <v>30</v>
      </c>
    </row>
    <row r="2264" spans="1:3" ht="15">
      <c r="A2264">
        <v>2258</v>
      </c>
      <c r="B2264" t="str">
        <f>"00375652"</f>
        <v>00375652</v>
      </c>
      <c r="C2264" t="s">
        <v>6</v>
      </c>
    </row>
    <row r="2265" spans="1:3" ht="15">
      <c r="A2265">
        <v>2259</v>
      </c>
      <c r="B2265" t="str">
        <f>"00381174"</f>
        <v>00381174</v>
      </c>
      <c r="C2265" t="s">
        <v>6</v>
      </c>
    </row>
    <row r="2266" spans="1:3" ht="15">
      <c r="A2266">
        <v>2260</v>
      </c>
      <c r="B2266" t="str">
        <f>"00270351"</f>
        <v>00270351</v>
      </c>
      <c r="C2266" t="s">
        <v>6</v>
      </c>
    </row>
    <row r="2267" spans="1:3" ht="15">
      <c r="A2267">
        <v>2261</v>
      </c>
      <c r="B2267" t="str">
        <f>"00049953"</f>
        <v>00049953</v>
      </c>
      <c r="C2267" t="s">
        <v>7</v>
      </c>
    </row>
    <row r="2268" spans="1:3" ht="15">
      <c r="A2268">
        <v>2262</v>
      </c>
      <c r="B2268" t="str">
        <f>"00387861"</f>
        <v>00387861</v>
      </c>
      <c r="C2268" t="s">
        <v>6</v>
      </c>
    </row>
    <row r="2269" spans="1:3" ht="15">
      <c r="A2269">
        <v>2263</v>
      </c>
      <c r="B2269" t="str">
        <f>"00353799"</f>
        <v>00353799</v>
      </c>
      <c r="C2269" t="s">
        <v>6</v>
      </c>
    </row>
    <row r="2270" spans="1:3" ht="15">
      <c r="A2270">
        <v>2264</v>
      </c>
      <c r="B2270" t="str">
        <f>"00378724"</f>
        <v>00378724</v>
      </c>
      <c r="C2270" t="s">
        <v>7</v>
      </c>
    </row>
    <row r="2271" spans="1:3" ht="15">
      <c r="A2271">
        <v>2265</v>
      </c>
      <c r="B2271" t="str">
        <f>"00408282"</f>
        <v>00408282</v>
      </c>
      <c r="C2271" t="s">
        <v>6</v>
      </c>
    </row>
    <row r="2272" spans="1:3" ht="15">
      <c r="A2272">
        <v>2266</v>
      </c>
      <c r="B2272" t="str">
        <f>"00383706"</f>
        <v>00383706</v>
      </c>
      <c r="C2272" t="s">
        <v>30</v>
      </c>
    </row>
    <row r="2273" spans="1:3" ht="15">
      <c r="A2273">
        <v>2267</v>
      </c>
      <c r="B2273" t="str">
        <f>"00418270"</f>
        <v>00418270</v>
      </c>
      <c r="C2273" t="s">
        <v>6</v>
      </c>
    </row>
    <row r="2274" spans="1:3" ht="15">
      <c r="A2274">
        <v>2268</v>
      </c>
      <c r="B2274" t="str">
        <f>"00368414"</f>
        <v>00368414</v>
      </c>
      <c r="C2274" t="s">
        <v>30</v>
      </c>
    </row>
    <row r="2275" spans="1:3" ht="15">
      <c r="A2275">
        <v>2269</v>
      </c>
      <c r="B2275" t="str">
        <f>"00404556"</f>
        <v>00404556</v>
      </c>
      <c r="C2275" t="s">
        <v>6</v>
      </c>
    </row>
    <row r="2276" spans="1:3" ht="15">
      <c r="A2276">
        <v>2270</v>
      </c>
      <c r="B2276" t="str">
        <f>"00407477"</f>
        <v>00407477</v>
      </c>
      <c r="C2276" t="s">
        <v>6</v>
      </c>
    </row>
    <row r="2277" spans="1:3" ht="15">
      <c r="A2277">
        <v>2271</v>
      </c>
      <c r="B2277">
        <f>""</f>
      </c>
      <c r="C2277" t="s">
        <v>6</v>
      </c>
    </row>
    <row r="2278" spans="1:3" ht="15">
      <c r="A2278">
        <v>2272</v>
      </c>
      <c r="B2278">
        <f>""</f>
      </c>
      <c r="C2278" t="s">
        <v>6</v>
      </c>
    </row>
    <row r="2279" spans="1:3" ht="15">
      <c r="A2279">
        <v>2273</v>
      </c>
      <c r="B2279">
        <f>""</f>
      </c>
      <c r="C2279" t="s">
        <v>6</v>
      </c>
    </row>
    <row r="2280" spans="1:3" ht="15">
      <c r="A2280">
        <v>2274</v>
      </c>
      <c r="B2280">
        <f>""</f>
      </c>
      <c r="C2280" t="s">
        <v>6</v>
      </c>
    </row>
    <row r="2281" spans="1:3" ht="15">
      <c r="A2281">
        <v>2275</v>
      </c>
      <c r="B2281">
        <f>""</f>
      </c>
      <c r="C2281" t="s">
        <v>6</v>
      </c>
    </row>
    <row r="2282" spans="1:3" ht="15">
      <c r="A2282">
        <v>2276</v>
      </c>
      <c r="B2282">
        <f>""</f>
      </c>
      <c r="C2282" t="s">
        <v>6</v>
      </c>
    </row>
    <row r="2283" spans="1:3" ht="15">
      <c r="A2283">
        <v>2277</v>
      </c>
      <c r="B2283" t="str">
        <f>"00277654"</f>
        <v>00277654</v>
      </c>
      <c r="C2283" t="s">
        <v>6</v>
      </c>
    </row>
    <row r="2284" spans="1:3" ht="15">
      <c r="A2284">
        <v>2278</v>
      </c>
      <c r="B2284" t="str">
        <f>"00260789"</f>
        <v>00260789</v>
      </c>
      <c r="C2284" t="s">
        <v>6</v>
      </c>
    </row>
    <row r="2285" spans="1:3" ht="15">
      <c r="A2285">
        <v>2279</v>
      </c>
      <c r="B2285" t="str">
        <f>"00352798"</f>
        <v>00352798</v>
      </c>
      <c r="C2285" t="s">
        <v>7</v>
      </c>
    </row>
    <row r="2286" spans="1:3" ht="15">
      <c r="A2286">
        <v>2280</v>
      </c>
      <c r="B2286" t="str">
        <f>"00244360"</f>
        <v>00244360</v>
      </c>
      <c r="C2286" t="s">
        <v>7</v>
      </c>
    </row>
    <row r="2287" spans="1:3" ht="15">
      <c r="A2287">
        <v>2281</v>
      </c>
      <c r="B2287" t="str">
        <f>"00374746"</f>
        <v>00374746</v>
      </c>
      <c r="C2287" t="s">
        <v>6</v>
      </c>
    </row>
    <row r="2288" spans="1:3" ht="15">
      <c r="A2288">
        <v>2282</v>
      </c>
      <c r="B2288" t="str">
        <f>"00431981"</f>
        <v>00431981</v>
      </c>
      <c r="C2288" t="s">
        <v>6</v>
      </c>
    </row>
    <row r="2289" spans="1:3" ht="15">
      <c r="A2289">
        <v>2283</v>
      </c>
      <c r="B2289" t="str">
        <f>"201406014304"</f>
        <v>201406014304</v>
      </c>
      <c r="C2289" t="s">
        <v>6</v>
      </c>
    </row>
    <row r="2290" spans="1:3" ht="15">
      <c r="A2290">
        <v>2284</v>
      </c>
      <c r="B2290" t="str">
        <f>"00296769"</f>
        <v>00296769</v>
      </c>
      <c r="C2290" t="s">
        <v>6</v>
      </c>
    </row>
    <row r="2291" spans="1:3" ht="15">
      <c r="A2291">
        <v>2285</v>
      </c>
      <c r="B2291" t="str">
        <f>"00301835"</f>
        <v>00301835</v>
      </c>
      <c r="C2291" t="s">
        <v>6</v>
      </c>
    </row>
    <row r="2292" spans="1:3" ht="15">
      <c r="A2292">
        <v>2286</v>
      </c>
      <c r="B2292" t="str">
        <f>"00209926"</f>
        <v>00209926</v>
      </c>
      <c r="C2292" t="s">
        <v>6</v>
      </c>
    </row>
    <row r="2293" spans="1:3" ht="15">
      <c r="A2293">
        <v>2287</v>
      </c>
      <c r="B2293" t="str">
        <f>"00365638"</f>
        <v>00365638</v>
      </c>
      <c r="C2293" t="s">
        <v>6</v>
      </c>
    </row>
    <row r="2294" spans="1:3" ht="15">
      <c r="A2294">
        <v>2288</v>
      </c>
      <c r="B2294" t="str">
        <f>"201005000160"</f>
        <v>201005000160</v>
      </c>
      <c r="C2294" t="s">
        <v>6</v>
      </c>
    </row>
    <row r="2295" spans="1:3" ht="15">
      <c r="A2295">
        <v>2289</v>
      </c>
      <c r="B2295" t="str">
        <f>"00382844"</f>
        <v>00382844</v>
      </c>
      <c r="C2295" t="s">
        <v>32</v>
      </c>
    </row>
    <row r="2296" spans="1:3" ht="15">
      <c r="A2296">
        <v>2290</v>
      </c>
      <c r="B2296" t="str">
        <f>"00417433"</f>
        <v>00417433</v>
      </c>
      <c r="C2296" t="s">
        <v>9</v>
      </c>
    </row>
    <row r="2297" spans="1:3" ht="15">
      <c r="A2297">
        <v>2291</v>
      </c>
      <c r="B2297" t="str">
        <f>"00360124"</f>
        <v>00360124</v>
      </c>
      <c r="C2297" t="s">
        <v>6</v>
      </c>
    </row>
    <row r="2298" spans="1:3" ht="15">
      <c r="A2298">
        <v>2292</v>
      </c>
      <c r="B2298" t="str">
        <f>"00288210"</f>
        <v>00288210</v>
      </c>
      <c r="C2298" t="s">
        <v>6</v>
      </c>
    </row>
    <row r="2299" spans="1:3" ht="15">
      <c r="A2299">
        <v>2293</v>
      </c>
      <c r="B2299" t="str">
        <f>"00263659"</f>
        <v>00263659</v>
      </c>
      <c r="C2299" t="s">
        <v>30</v>
      </c>
    </row>
    <row r="2300" spans="1:3" ht="15">
      <c r="A2300">
        <v>2294</v>
      </c>
      <c r="B2300" t="str">
        <f>"00377600"</f>
        <v>00377600</v>
      </c>
      <c r="C2300" t="s">
        <v>6</v>
      </c>
    </row>
    <row r="2301" spans="1:3" ht="15">
      <c r="A2301">
        <v>2295</v>
      </c>
      <c r="B2301" t="str">
        <f>"00411499"</f>
        <v>00411499</v>
      </c>
      <c r="C2301" t="s">
        <v>6</v>
      </c>
    </row>
    <row r="2302" spans="1:3" ht="15">
      <c r="A2302">
        <v>2296</v>
      </c>
      <c r="B2302" t="str">
        <f>"00409873"</f>
        <v>00409873</v>
      </c>
      <c r="C2302" t="s">
        <v>6</v>
      </c>
    </row>
    <row r="2303" spans="1:3" ht="15">
      <c r="A2303">
        <v>2297</v>
      </c>
      <c r="B2303" t="str">
        <f>"00276390"</f>
        <v>00276390</v>
      </c>
      <c r="C2303" t="s">
        <v>30</v>
      </c>
    </row>
    <row r="2304" spans="1:3" ht="15">
      <c r="A2304">
        <v>2298</v>
      </c>
      <c r="B2304" t="str">
        <f>"00349086"</f>
        <v>00349086</v>
      </c>
      <c r="C2304" t="s">
        <v>6</v>
      </c>
    </row>
    <row r="2305" spans="1:3" ht="15">
      <c r="A2305">
        <v>2299</v>
      </c>
      <c r="B2305" t="str">
        <f>"00382114"</f>
        <v>00382114</v>
      </c>
      <c r="C2305" t="s">
        <v>6</v>
      </c>
    </row>
    <row r="2306" spans="1:3" ht="15">
      <c r="A2306">
        <v>2300</v>
      </c>
      <c r="B2306" t="str">
        <f>"00261532"</f>
        <v>00261532</v>
      </c>
      <c r="C2306" t="s">
        <v>6</v>
      </c>
    </row>
    <row r="2307" spans="1:3" ht="15">
      <c r="A2307">
        <v>2301</v>
      </c>
      <c r="B2307" t="str">
        <f>"00253143"</f>
        <v>00253143</v>
      </c>
      <c r="C2307" t="s">
        <v>30</v>
      </c>
    </row>
    <row r="2308" spans="1:3" ht="15">
      <c r="A2308">
        <v>2302</v>
      </c>
      <c r="B2308" t="str">
        <f>"00375783"</f>
        <v>00375783</v>
      </c>
      <c r="C2308" t="s">
        <v>6</v>
      </c>
    </row>
    <row r="2309" spans="1:3" ht="15">
      <c r="A2309">
        <v>2303</v>
      </c>
      <c r="B2309" t="str">
        <f>"00308420"</f>
        <v>00308420</v>
      </c>
      <c r="C2309" t="s">
        <v>6</v>
      </c>
    </row>
    <row r="2310" spans="1:3" ht="15">
      <c r="A2310">
        <v>2304</v>
      </c>
      <c r="B2310" t="str">
        <f>"00393718"</f>
        <v>00393718</v>
      </c>
      <c r="C2310" t="s">
        <v>30</v>
      </c>
    </row>
    <row r="2311" spans="1:3" ht="15">
      <c r="A2311">
        <v>2305</v>
      </c>
      <c r="B2311" t="str">
        <f>"00360429"</f>
        <v>00360429</v>
      </c>
      <c r="C2311" t="s">
        <v>7</v>
      </c>
    </row>
    <row r="2312" spans="1:3" ht="15">
      <c r="A2312">
        <v>2306</v>
      </c>
      <c r="B2312" t="str">
        <f>"00268761"</f>
        <v>00268761</v>
      </c>
      <c r="C2312" t="s">
        <v>6</v>
      </c>
    </row>
    <row r="2313" spans="1:3" ht="15">
      <c r="A2313">
        <v>2307</v>
      </c>
      <c r="B2313" t="str">
        <f>"00280449"</f>
        <v>00280449</v>
      </c>
      <c r="C2313" t="s">
        <v>6</v>
      </c>
    </row>
    <row r="2314" spans="1:3" ht="15">
      <c r="A2314">
        <v>2308</v>
      </c>
      <c r="B2314" t="str">
        <f>"00410360"</f>
        <v>00410360</v>
      </c>
      <c r="C2314" t="s">
        <v>6</v>
      </c>
    </row>
    <row r="2315" spans="1:3" ht="15">
      <c r="A2315">
        <v>2309</v>
      </c>
      <c r="B2315" t="str">
        <f>"00392034"</f>
        <v>00392034</v>
      </c>
      <c r="C2315" t="s">
        <v>6</v>
      </c>
    </row>
    <row r="2316" spans="1:3" ht="15">
      <c r="A2316">
        <v>2310</v>
      </c>
      <c r="B2316" t="str">
        <f>"201507004315"</f>
        <v>201507004315</v>
      </c>
      <c r="C2316" t="s">
        <v>6</v>
      </c>
    </row>
    <row r="2317" spans="1:3" ht="15">
      <c r="A2317">
        <v>2311</v>
      </c>
      <c r="B2317" t="str">
        <f>"00415536"</f>
        <v>00415536</v>
      </c>
      <c r="C2317" t="s">
        <v>30</v>
      </c>
    </row>
    <row r="2318" spans="1:3" ht="15">
      <c r="A2318">
        <v>2312</v>
      </c>
      <c r="B2318" t="str">
        <f>"00424011"</f>
        <v>00424011</v>
      </c>
      <c r="C2318" t="s">
        <v>6</v>
      </c>
    </row>
    <row r="2319" spans="1:3" ht="15">
      <c r="A2319">
        <v>2313</v>
      </c>
      <c r="B2319" t="str">
        <f>"00366803"</f>
        <v>00366803</v>
      </c>
      <c r="C2319" t="s">
        <v>30</v>
      </c>
    </row>
    <row r="2320" spans="1:3" ht="15">
      <c r="A2320">
        <v>2314</v>
      </c>
      <c r="B2320" t="str">
        <f>"00419383"</f>
        <v>00419383</v>
      </c>
      <c r="C2320" t="s">
        <v>6</v>
      </c>
    </row>
    <row r="2321" spans="1:3" ht="15">
      <c r="A2321">
        <v>2315</v>
      </c>
      <c r="B2321" t="str">
        <f>"00112520"</f>
        <v>00112520</v>
      </c>
      <c r="C2321" t="s">
        <v>6</v>
      </c>
    </row>
    <row r="2322" spans="1:3" ht="15">
      <c r="A2322">
        <v>2316</v>
      </c>
      <c r="B2322" t="str">
        <f>"00394338"</f>
        <v>00394338</v>
      </c>
      <c r="C2322" t="s">
        <v>30</v>
      </c>
    </row>
    <row r="2323" spans="1:3" ht="15">
      <c r="A2323">
        <v>2317</v>
      </c>
      <c r="B2323" t="str">
        <f>"00381001"</f>
        <v>00381001</v>
      </c>
      <c r="C2323" t="s">
        <v>6</v>
      </c>
    </row>
    <row r="2324" spans="1:3" ht="15">
      <c r="A2324">
        <v>2318</v>
      </c>
      <c r="B2324" t="str">
        <f>"00396476"</f>
        <v>00396476</v>
      </c>
      <c r="C2324" t="s">
        <v>6</v>
      </c>
    </row>
    <row r="2325" spans="1:3" ht="15">
      <c r="A2325">
        <v>2319</v>
      </c>
      <c r="B2325" t="str">
        <f>"201511024881"</f>
        <v>201511024881</v>
      </c>
      <c r="C2325" t="s">
        <v>6</v>
      </c>
    </row>
    <row r="2326" spans="1:3" ht="15">
      <c r="A2326">
        <v>2320</v>
      </c>
      <c r="B2326" t="str">
        <f>"00367016"</f>
        <v>00367016</v>
      </c>
      <c r="C2326" t="s">
        <v>30</v>
      </c>
    </row>
    <row r="2327" spans="1:3" ht="15">
      <c r="A2327">
        <v>2321</v>
      </c>
      <c r="B2327" t="str">
        <f>"00252506"</f>
        <v>00252506</v>
      </c>
      <c r="C2327" t="s">
        <v>6</v>
      </c>
    </row>
    <row r="2328" spans="1:3" ht="15">
      <c r="A2328">
        <v>2322</v>
      </c>
      <c r="B2328" t="str">
        <f>"00403853"</f>
        <v>00403853</v>
      </c>
      <c r="C2328" t="s">
        <v>6</v>
      </c>
    </row>
    <row r="2329" spans="1:3" ht="15">
      <c r="A2329">
        <v>2323</v>
      </c>
      <c r="B2329" t="str">
        <f>"00354292"</f>
        <v>00354292</v>
      </c>
      <c r="C2329" t="s">
        <v>6</v>
      </c>
    </row>
    <row r="2330" spans="1:3" ht="15">
      <c r="A2330">
        <v>2324</v>
      </c>
      <c r="B2330" t="str">
        <f>"00381853"</f>
        <v>00381853</v>
      </c>
      <c r="C2330" t="s">
        <v>6</v>
      </c>
    </row>
    <row r="2331" spans="1:3" ht="15">
      <c r="A2331">
        <v>2325</v>
      </c>
      <c r="B2331" t="str">
        <f>"00419278"</f>
        <v>00419278</v>
      </c>
      <c r="C2331" t="s">
        <v>6</v>
      </c>
    </row>
    <row r="2332" spans="1:3" ht="15">
      <c r="A2332">
        <v>2326</v>
      </c>
      <c r="B2332" t="str">
        <f>"00417378"</f>
        <v>00417378</v>
      </c>
      <c r="C2332" t="s">
        <v>6</v>
      </c>
    </row>
    <row r="2333" spans="1:3" ht="15">
      <c r="A2333">
        <v>2327</v>
      </c>
      <c r="B2333" t="str">
        <f>"00247529"</f>
        <v>00247529</v>
      </c>
      <c r="C2333" t="s">
        <v>6</v>
      </c>
    </row>
    <row r="2334" spans="1:3" ht="15">
      <c r="A2334">
        <v>2328</v>
      </c>
      <c r="B2334" t="str">
        <f>"00388477"</f>
        <v>00388477</v>
      </c>
      <c r="C2334" t="s">
        <v>6</v>
      </c>
    </row>
    <row r="2335" spans="1:3" ht="15">
      <c r="A2335">
        <v>2329</v>
      </c>
      <c r="B2335">
        <f>""</f>
      </c>
      <c r="C2335" t="s">
        <v>6</v>
      </c>
    </row>
    <row r="2336" spans="1:3" ht="15">
      <c r="A2336">
        <v>2330</v>
      </c>
      <c r="B2336">
        <f>""</f>
      </c>
      <c r="C2336" t="s">
        <v>6</v>
      </c>
    </row>
    <row r="2337" spans="1:3" ht="15">
      <c r="A2337">
        <v>2331</v>
      </c>
      <c r="B2337">
        <f>""</f>
      </c>
      <c r="C2337" t="s">
        <v>6</v>
      </c>
    </row>
    <row r="2338" spans="1:3" ht="15">
      <c r="A2338">
        <v>2332</v>
      </c>
      <c r="B2338">
        <f>""</f>
      </c>
      <c r="C2338" t="s">
        <v>6</v>
      </c>
    </row>
    <row r="2339" spans="1:3" ht="15">
      <c r="A2339">
        <v>2333</v>
      </c>
      <c r="B2339">
        <f>""</f>
      </c>
      <c r="C2339" t="s">
        <v>6</v>
      </c>
    </row>
    <row r="2340" spans="1:3" ht="15">
      <c r="A2340">
        <v>2334</v>
      </c>
      <c r="B2340">
        <f>""</f>
      </c>
      <c r="C2340" t="s">
        <v>6</v>
      </c>
    </row>
    <row r="2341" spans="1:3" ht="15">
      <c r="A2341">
        <v>2335</v>
      </c>
      <c r="B2341" t="str">
        <f>"201402007006"</f>
        <v>201402007006</v>
      </c>
      <c r="C2341" t="s">
        <v>30</v>
      </c>
    </row>
    <row r="2342" spans="1:3" ht="15">
      <c r="A2342">
        <v>2336</v>
      </c>
      <c r="B2342">
        <f>""</f>
      </c>
      <c r="C2342" t="s">
        <v>6</v>
      </c>
    </row>
    <row r="2343" spans="1:3" ht="15">
      <c r="A2343">
        <v>2337</v>
      </c>
      <c r="B2343">
        <f>""</f>
      </c>
      <c r="C2343" t="s">
        <v>6</v>
      </c>
    </row>
    <row r="2344" spans="1:3" ht="15">
      <c r="A2344">
        <v>2338</v>
      </c>
      <c r="B2344">
        <f>""</f>
      </c>
      <c r="C2344" t="s">
        <v>6</v>
      </c>
    </row>
    <row r="2345" spans="1:3" ht="15">
      <c r="A2345">
        <v>2339</v>
      </c>
      <c r="B2345">
        <f>""</f>
      </c>
      <c r="C2345" t="s">
        <v>6</v>
      </c>
    </row>
    <row r="2346" spans="1:3" ht="15">
      <c r="A2346">
        <v>2340</v>
      </c>
      <c r="B2346">
        <f>""</f>
      </c>
      <c r="C2346" t="s">
        <v>6</v>
      </c>
    </row>
    <row r="2347" spans="1:3" ht="15">
      <c r="A2347">
        <v>2341</v>
      </c>
      <c r="B2347" t="str">
        <f>"00400443"</f>
        <v>00400443</v>
      </c>
      <c r="C2347" t="s">
        <v>6</v>
      </c>
    </row>
    <row r="2348" spans="1:3" ht="15">
      <c r="A2348">
        <v>2342</v>
      </c>
      <c r="B2348" t="str">
        <f>"00396755"</f>
        <v>00396755</v>
      </c>
      <c r="C2348" t="s">
        <v>6</v>
      </c>
    </row>
    <row r="2349" spans="1:3" ht="15">
      <c r="A2349">
        <v>2343</v>
      </c>
      <c r="B2349" t="str">
        <f>"00424027"</f>
        <v>00424027</v>
      </c>
      <c r="C2349" t="s">
        <v>6</v>
      </c>
    </row>
    <row r="2350" spans="1:3" ht="15">
      <c r="A2350">
        <v>2344</v>
      </c>
      <c r="B2350" t="str">
        <f>"00418053"</f>
        <v>00418053</v>
      </c>
      <c r="C2350" t="s">
        <v>6</v>
      </c>
    </row>
    <row r="2351" spans="1:3" ht="15">
      <c r="A2351">
        <v>2345</v>
      </c>
      <c r="B2351" t="str">
        <f>"00371609"</f>
        <v>00371609</v>
      </c>
      <c r="C2351" t="s">
        <v>6</v>
      </c>
    </row>
    <row r="2352" spans="1:3" ht="15">
      <c r="A2352">
        <v>2346</v>
      </c>
      <c r="B2352" t="str">
        <f>"00424133"</f>
        <v>00424133</v>
      </c>
      <c r="C2352" t="s">
        <v>6</v>
      </c>
    </row>
    <row r="2353" spans="1:3" ht="15">
      <c r="A2353">
        <v>2347</v>
      </c>
      <c r="B2353" t="str">
        <f>"00286548"</f>
        <v>00286548</v>
      </c>
      <c r="C2353" t="s">
        <v>7</v>
      </c>
    </row>
    <row r="2354" spans="1:3" ht="15">
      <c r="A2354">
        <v>2348</v>
      </c>
      <c r="B2354" t="str">
        <f>"00315314"</f>
        <v>00315314</v>
      </c>
      <c r="C2354" t="s">
        <v>6</v>
      </c>
    </row>
    <row r="2355" spans="1:3" ht="15">
      <c r="A2355">
        <v>2349</v>
      </c>
      <c r="B2355" t="str">
        <f>"00387761"</f>
        <v>00387761</v>
      </c>
      <c r="C2355" t="s">
        <v>30</v>
      </c>
    </row>
    <row r="2356" spans="1:3" ht="15">
      <c r="A2356">
        <v>2350</v>
      </c>
      <c r="B2356" t="str">
        <f>"00422257"</f>
        <v>00422257</v>
      </c>
      <c r="C2356" t="s">
        <v>6</v>
      </c>
    </row>
    <row r="2357" spans="1:3" ht="15">
      <c r="A2357">
        <v>2351</v>
      </c>
      <c r="B2357" t="str">
        <f>"00386372"</f>
        <v>00386372</v>
      </c>
      <c r="C2357" t="s">
        <v>30</v>
      </c>
    </row>
    <row r="2358" spans="1:3" ht="15">
      <c r="A2358">
        <v>2352</v>
      </c>
      <c r="B2358" t="str">
        <f>"00262229"</f>
        <v>00262229</v>
      </c>
      <c r="C2358" t="s">
        <v>30</v>
      </c>
    </row>
    <row r="2359" spans="1:3" ht="15">
      <c r="A2359">
        <v>2353</v>
      </c>
      <c r="B2359" t="str">
        <f>"00359790"</f>
        <v>00359790</v>
      </c>
      <c r="C2359" t="s">
        <v>30</v>
      </c>
    </row>
    <row r="2360" spans="1:3" ht="15">
      <c r="A2360">
        <v>2354</v>
      </c>
      <c r="B2360" t="str">
        <f>"00421354"</f>
        <v>00421354</v>
      </c>
      <c r="C2360" t="s">
        <v>7</v>
      </c>
    </row>
    <row r="2361" spans="1:3" ht="15">
      <c r="A2361">
        <v>2355</v>
      </c>
      <c r="B2361" t="str">
        <f>"00376299"</f>
        <v>00376299</v>
      </c>
      <c r="C2361" t="s">
        <v>30</v>
      </c>
    </row>
    <row r="2362" spans="1:3" ht="15">
      <c r="A2362">
        <v>2356</v>
      </c>
      <c r="B2362" t="str">
        <f>"00256957"</f>
        <v>00256957</v>
      </c>
      <c r="C2362" t="s">
        <v>7</v>
      </c>
    </row>
    <row r="2363" spans="1:3" ht="15">
      <c r="A2363">
        <v>2357</v>
      </c>
      <c r="B2363" t="str">
        <f>"00311218"</f>
        <v>00311218</v>
      </c>
      <c r="C2363" t="s">
        <v>30</v>
      </c>
    </row>
    <row r="2364" spans="1:3" ht="15">
      <c r="A2364">
        <v>2358</v>
      </c>
      <c r="B2364" t="str">
        <f>"00368386"</f>
        <v>00368386</v>
      </c>
      <c r="C2364" t="s">
        <v>7</v>
      </c>
    </row>
    <row r="2365" spans="1:3" ht="15">
      <c r="A2365">
        <v>2359</v>
      </c>
      <c r="B2365" t="str">
        <f>"00255256"</f>
        <v>00255256</v>
      </c>
      <c r="C2365" t="s">
        <v>30</v>
      </c>
    </row>
    <row r="2366" spans="1:3" ht="15">
      <c r="A2366">
        <v>2360</v>
      </c>
      <c r="B2366" t="str">
        <f>"00419401"</f>
        <v>00419401</v>
      </c>
      <c r="C2366" t="s">
        <v>7</v>
      </c>
    </row>
    <row r="2367" spans="1:3" ht="15">
      <c r="A2367">
        <v>2361</v>
      </c>
      <c r="B2367" t="str">
        <f>"00248967"</f>
        <v>00248967</v>
      </c>
      <c r="C2367" t="s">
        <v>6</v>
      </c>
    </row>
    <row r="2368" spans="1:3" ht="15">
      <c r="A2368">
        <v>2362</v>
      </c>
      <c r="B2368" t="str">
        <f>"00389102"</f>
        <v>00389102</v>
      </c>
      <c r="C2368" t="s">
        <v>6</v>
      </c>
    </row>
    <row r="2369" spans="1:3" ht="15">
      <c r="A2369">
        <v>2363</v>
      </c>
      <c r="B2369">
        <f>""</f>
      </c>
      <c r="C2369" t="s">
        <v>6</v>
      </c>
    </row>
    <row r="2370" spans="1:3" ht="15">
      <c r="A2370">
        <v>2364</v>
      </c>
      <c r="B2370" t="str">
        <f>"00275920"</f>
        <v>00275920</v>
      </c>
      <c r="C2370" t="s">
        <v>6</v>
      </c>
    </row>
    <row r="2371" spans="1:3" ht="15">
      <c r="A2371">
        <v>2365</v>
      </c>
      <c r="B2371" t="str">
        <f>"00226655"</f>
        <v>00226655</v>
      </c>
      <c r="C2371" t="s">
        <v>6</v>
      </c>
    </row>
    <row r="2372" spans="1:3" ht="15">
      <c r="A2372">
        <v>2366</v>
      </c>
      <c r="B2372" t="str">
        <f>"00267629"</f>
        <v>00267629</v>
      </c>
      <c r="C2372" t="s">
        <v>6</v>
      </c>
    </row>
    <row r="2373" spans="1:3" ht="15">
      <c r="A2373">
        <v>2367</v>
      </c>
      <c r="B2373" t="str">
        <f>"00335105"</f>
        <v>00335105</v>
      </c>
      <c r="C2373" t="s">
        <v>6</v>
      </c>
    </row>
    <row r="2374" spans="1:3" ht="15">
      <c r="A2374">
        <v>2368</v>
      </c>
      <c r="B2374" t="str">
        <f>"00263872"</f>
        <v>00263872</v>
      </c>
      <c r="C2374" t="s">
        <v>6</v>
      </c>
    </row>
    <row r="2375" spans="1:3" ht="15">
      <c r="A2375">
        <v>2369</v>
      </c>
      <c r="B2375" t="str">
        <f>"00423805"</f>
        <v>00423805</v>
      </c>
      <c r="C2375" t="s">
        <v>6</v>
      </c>
    </row>
    <row r="2376" spans="1:3" ht="15">
      <c r="A2376">
        <v>2370</v>
      </c>
      <c r="B2376" t="str">
        <f>"00405341"</f>
        <v>00405341</v>
      </c>
      <c r="C2376" t="s">
        <v>6</v>
      </c>
    </row>
    <row r="2377" spans="1:3" ht="15">
      <c r="A2377">
        <v>2371</v>
      </c>
      <c r="B2377" t="str">
        <f>"00405348"</f>
        <v>00405348</v>
      </c>
      <c r="C2377" t="s">
        <v>6</v>
      </c>
    </row>
    <row r="2378" spans="1:3" ht="15">
      <c r="A2378">
        <v>2372</v>
      </c>
      <c r="B2378" t="str">
        <f>"00423869"</f>
        <v>00423869</v>
      </c>
      <c r="C2378" t="s">
        <v>6</v>
      </c>
    </row>
    <row r="2379" spans="1:3" ht="15">
      <c r="A2379">
        <v>2373</v>
      </c>
      <c r="B2379" t="str">
        <f>"00319716"</f>
        <v>00319716</v>
      </c>
      <c r="C2379" t="s">
        <v>6</v>
      </c>
    </row>
    <row r="2380" spans="1:3" ht="15">
      <c r="A2380">
        <v>2374</v>
      </c>
      <c r="B2380" t="str">
        <f>"00416978"</f>
        <v>00416978</v>
      </c>
      <c r="C2380" t="s">
        <v>6</v>
      </c>
    </row>
    <row r="2381" spans="1:3" ht="15">
      <c r="A2381">
        <v>2375</v>
      </c>
      <c r="B2381" t="str">
        <f>"00376975"</f>
        <v>00376975</v>
      </c>
      <c r="C2381" t="s">
        <v>6</v>
      </c>
    </row>
    <row r="2382" spans="1:3" ht="15">
      <c r="A2382">
        <v>2376</v>
      </c>
      <c r="B2382" t="str">
        <f>"00144903"</f>
        <v>00144903</v>
      </c>
      <c r="C2382" t="s">
        <v>6</v>
      </c>
    </row>
    <row r="2383" spans="1:3" ht="15">
      <c r="A2383">
        <v>2377</v>
      </c>
      <c r="B2383" t="str">
        <f>"00271978"</f>
        <v>00271978</v>
      </c>
      <c r="C2383" t="s">
        <v>6</v>
      </c>
    </row>
    <row r="2384" spans="1:3" ht="15">
      <c r="A2384">
        <v>2378</v>
      </c>
      <c r="B2384" t="str">
        <f>"00399784"</f>
        <v>00399784</v>
      </c>
      <c r="C2384" t="s">
        <v>6</v>
      </c>
    </row>
    <row r="2385" spans="1:3" ht="15">
      <c r="A2385">
        <v>2379</v>
      </c>
      <c r="B2385" t="str">
        <f>"00379579"</f>
        <v>00379579</v>
      </c>
      <c r="C2385" t="s">
        <v>6</v>
      </c>
    </row>
    <row r="2386" spans="1:3" ht="15">
      <c r="A2386">
        <v>2380</v>
      </c>
      <c r="B2386" t="str">
        <f>"00357699"</f>
        <v>00357699</v>
      </c>
      <c r="C2386" t="s">
        <v>6</v>
      </c>
    </row>
    <row r="2387" spans="1:3" ht="15">
      <c r="A2387">
        <v>2381</v>
      </c>
      <c r="B2387" t="str">
        <f>"00276308"</f>
        <v>00276308</v>
      </c>
      <c r="C2387" t="s">
        <v>6</v>
      </c>
    </row>
    <row r="2388" spans="1:3" ht="15">
      <c r="A2388">
        <v>2382</v>
      </c>
      <c r="B2388" t="str">
        <f>"00328075"</f>
        <v>00328075</v>
      </c>
      <c r="C2388" t="s">
        <v>6</v>
      </c>
    </row>
    <row r="2389" spans="1:3" ht="15">
      <c r="A2389">
        <v>2383</v>
      </c>
      <c r="B2389" t="str">
        <f>"00022719"</f>
        <v>00022719</v>
      </c>
      <c r="C2389" t="s">
        <v>6</v>
      </c>
    </row>
    <row r="2390" spans="1:3" ht="15">
      <c r="A2390">
        <v>2384</v>
      </c>
      <c r="B2390" t="str">
        <f>"00144230"</f>
        <v>00144230</v>
      </c>
      <c r="C2390" t="s">
        <v>6</v>
      </c>
    </row>
    <row r="2391" spans="1:3" ht="15">
      <c r="A2391">
        <v>2385</v>
      </c>
      <c r="B2391" t="str">
        <f>"00364305"</f>
        <v>00364305</v>
      </c>
      <c r="C2391" t="s">
        <v>30</v>
      </c>
    </row>
    <row r="2392" spans="1:3" ht="15">
      <c r="A2392">
        <v>2386</v>
      </c>
      <c r="B2392" t="str">
        <f>"00407860"</f>
        <v>00407860</v>
      </c>
      <c r="C2392" t="s">
        <v>30</v>
      </c>
    </row>
    <row r="2393" spans="1:3" ht="15">
      <c r="A2393">
        <v>2387</v>
      </c>
      <c r="B2393" t="str">
        <f>"00288592"</f>
        <v>00288592</v>
      </c>
      <c r="C2393" t="s">
        <v>7</v>
      </c>
    </row>
    <row r="2394" spans="1:3" ht="15">
      <c r="A2394">
        <v>2388</v>
      </c>
      <c r="B2394" t="str">
        <f>"00335155"</f>
        <v>00335155</v>
      </c>
      <c r="C2394" t="s">
        <v>30</v>
      </c>
    </row>
    <row r="2395" spans="1:3" ht="15">
      <c r="A2395">
        <v>2389</v>
      </c>
      <c r="B2395" t="str">
        <f>"00345025"</f>
        <v>00345025</v>
      </c>
      <c r="C2395" t="s">
        <v>6</v>
      </c>
    </row>
    <row r="2396" spans="1:3" ht="15">
      <c r="A2396">
        <v>2390</v>
      </c>
      <c r="B2396" t="str">
        <f>"00139355"</f>
        <v>00139355</v>
      </c>
      <c r="C2396" t="s">
        <v>7</v>
      </c>
    </row>
    <row r="2397" spans="1:3" ht="15">
      <c r="A2397">
        <v>2391</v>
      </c>
      <c r="B2397" t="str">
        <f>"00395573"</f>
        <v>00395573</v>
      </c>
      <c r="C2397" t="s">
        <v>6</v>
      </c>
    </row>
    <row r="2398" spans="1:3" ht="15">
      <c r="A2398">
        <v>2392</v>
      </c>
      <c r="B2398" t="str">
        <f>"00360366"</f>
        <v>00360366</v>
      </c>
      <c r="C2398" t="s">
        <v>6</v>
      </c>
    </row>
    <row r="2399" spans="1:3" ht="15">
      <c r="A2399">
        <v>2393</v>
      </c>
      <c r="B2399" t="str">
        <f>"00362341"</f>
        <v>00362341</v>
      </c>
      <c r="C2399" t="s">
        <v>6</v>
      </c>
    </row>
    <row r="2400" spans="1:3" ht="15">
      <c r="A2400">
        <v>2394</v>
      </c>
      <c r="B2400" t="str">
        <f>"00357675"</f>
        <v>00357675</v>
      </c>
      <c r="C2400" t="s">
        <v>6</v>
      </c>
    </row>
    <row r="2401" spans="1:3" ht="15">
      <c r="A2401">
        <v>2395</v>
      </c>
      <c r="B2401" t="str">
        <f>"00150382"</f>
        <v>00150382</v>
      </c>
      <c r="C2401" t="s">
        <v>6</v>
      </c>
    </row>
    <row r="2402" spans="1:3" ht="15">
      <c r="A2402">
        <v>2396</v>
      </c>
      <c r="B2402" t="str">
        <f>"00245574"</f>
        <v>00245574</v>
      </c>
      <c r="C2402" t="s">
        <v>6</v>
      </c>
    </row>
    <row r="2403" spans="1:3" ht="15">
      <c r="A2403">
        <v>2397</v>
      </c>
      <c r="B2403" t="str">
        <f>"00382063"</f>
        <v>00382063</v>
      </c>
      <c r="C2403" t="s">
        <v>7</v>
      </c>
    </row>
    <row r="2404" spans="1:3" ht="15">
      <c r="A2404">
        <v>2398</v>
      </c>
      <c r="B2404" t="str">
        <f>"201512000895"</f>
        <v>201512000895</v>
      </c>
      <c r="C2404" t="s">
        <v>6</v>
      </c>
    </row>
    <row r="2405" spans="1:3" ht="15">
      <c r="A2405">
        <v>2399</v>
      </c>
      <c r="B2405" t="str">
        <f>"00248316"</f>
        <v>00248316</v>
      </c>
      <c r="C2405" t="s">
        <v>6</v>
      </c>
    </row>
    <row r="2406" spans="1:3" ht="15">
      <c r="A2406">
        <v>2400</v>
      </c>
      <c r="B2406" t="str">
        <f>"00417005"</f>
        <v>00417005</v>
      </c>
      <c r="C2406" t="s">
        <v>6</v>
      </c>
    </row>
    <row r="2407" spans="1:3" ht="15">
      <c r="A2407">
        <v>2401</v>
      </c>
      <c r="B2407" t="str">
        <f>"00422311"</f>
        <v>00422311</v>
      </c>
      <c r="C2407" t="s">
        <v>6</v>
      </c>
    </row>
    <row r="2408" spans="1:3" ht="15">
      <c r="A2408">
        <v>2402</v>
      </c>
      <c r="B2408" t="str">
        <f>"00372415"</f>
        <v>00372415</v>
      </c>
      <c r="C2408" t="s">
        <v>6</v>
      </c>
    </row>
    <row r="2409" spans="1:3" ht="15">
      <c r="A2409">
        <v>2403</v>
      </c>
      <c r="B2409" t="str">
        <f>"00366227"</f>
        <v>00366227</v>
      </c>
      <c r="C2409" t="s">
        <v>6</v>
      </c>
    </row>
    <row r="2410" spans="1:3" ht="15">
      <c r="A2410">
        <v>2404</v>
      </c>
      <c r="B2410" t="str">
        <f>"00353856"</f>
        <v>00353856</v>
      </c>
      <c r="C2410" t="s">
        <v>6</v>
      </c>
    </row>
    <row r="2411" spans="1:3" ht="15">
      <c r="A2411">
        <v>2405</v>
      </c>
      <c r="B2411" t="str">
        <f>"00291776"</f>
        <v>00291776</v>
      </c>
      <c r="C2411" t="s">
        <v>30</v>
      </c>
    </row>
    <row r="2412" spans="1:3" ht="15">
      <c r="A2412">
        <v>2406</v>
      </c>
      <c r="B2412" t="str">
        <f>"00379000"</f>
        <v>00379000</v>
      </c>
      <c r="C2412" t="s">
        <v>6</v>
      </c>
    </row>
    <row r="2413" spans="1:3" ht="15">
      <c r="A2413">
        <v>2407</v>
      </c>
      <c r="B2413" t="str">
        <f>"00250604"</f>
        <v>00250604</v>
      </c>
      <c r="C2413" t="s">
        <v>6</v>
      </c>
    </row>
    <row r="2414" spans="1:3" ht="15">
      <c r="A2414">
        <v>2408</v>
      </c>
      <c r="B2414" t="str">
        <f>"00422761"</f>
        <v>00422761</v>
      </c>
      <c r="C2414" t="s">
        <v>6</v>
      </c>
    </row>
    <row r="2415" spans="1:3" ht="15">
      <c r="A2415">
        <v>2409</v>
      </c>
      <c r="B2415" t="str">
        <f>"00389889"</f>
        <v>00389889</v>
      </c>
      <c r="C2415" t="s">
        <v>33</v>
      </c>
    </row>
    <row r="2416" spans="1:3" ht="15">
      <c r="A2416">
        <v>2410</v>
      </c>
      <c r="B2416" t="str">
        <f>"00328395"</f>
        <v>00328395</v>
      </c>
      <c r="C2416" t="s">
        <v>33</v>
      </c>
    </row>
    <row r="2417" spans="1:3" ht="15">
      <c r="A2417">
        <v>2411</v>
      </c>
      <c r="B2417" t="str">
        <f>"00309002"</f>
        <v>00309002</v>
      </c>
      <c r="C2417" t="s">
        <v>33</v>
      </c>
    </row>
    <row r="2418" spans="1:3" ht="15">
      <c r="A2418">
        <v>2412</v>
      </c>
      <c r="B2418">
        <f>""</f>
      </c>
      <c r="C2418" t="s">
        <v>6</v>
      </c>
    </row>
    <row r="2419" spans="1:3" ht="15">
      <c r="A2419">
        <v>2413</v>
      </c>
      <c r="B2419">
        <f>""</f>
      </c>
      <c r="C2419" t="s">
        <v>6</v>
      </c>
    </row>
    <row r="2420" spans="1:3" ht="15">
      <c r="A2420">
        <v>2414</v>
      </c>
      <c r="B2420">
        <f>""</f>
      </c>
      <c r="C2420" t="s">
        <v>6</v>
      </c>
    </row>
    <row r="2421" spans="1:3" ht="15">
      <c r="A2421">
        <v>2415</v>
      </c>
      <c r="B2421" t="str">
        <f>"00311090"</f>
        <v>00311090</v>
      </c>
      <c r="C2421" t="s">
        <v>21</v>
      </c>
    </row>
    <row r="2422" spans="1:3" ht="15">
      <c r="A2422">
        <v>2416</v>
      </c>
      <c r="B2422" t="str">
        <f>"00254544"</f>
        <v>00254544</v>
      </c>
      <c r="C2422" t="s">
        <v>21</v>
      </c>
    </row>
    <row r="2423" spans="1:3" ht="15">
      <c r="A2423">
        <v>2417</v>
      </c>
      <c r="B2423" t="str">
        <f>"201106000113"</f>
        <v>201106000113</v>
      </c>
      <c r="C2423" t="s">
        <v>21</v>
      </c>
    </row>
    <row r="2424" spans="1:3" ht="15">
      <c r="A2424">
        <v>2418</v>
      </c>
      <c r="B2424" t="str">
        <f>"00127718"</f>
        <v>00127718</v>
      </c>
      <c r="C2424" t="s">
        <v>21</v>
      </c>
    </row>
    <row r="2425" spans="1:3" ht="15">
      <c r="A2425">
        <v>2419</v>
      </c>
      <c r="B2425" t="str">
        <f>"00323418"</f>
        <v>00323418</v>
      </c>
      <c r="C2425" t="s">
        <v>33</v>
      </c>
    </row>
    <row r="2426" spans="1:3" ht="15">
      <c r="A2426">
        <v>2420</v>
      </c>
      <c r="B2426">
        <f>""</f>
      </c>
      <c r="C2426" t="s">
        <v>6</v>
      </c>
    </row>
    <row r="2427" spans="1:3" ht="15">
      <c r="A2427">
        <v>2421</v>
      </c>
      <c r="B2427" t="str">
        <f>"00078214"</f>
        <v>00078214</v>
      </c>
      <c r="C2427" t="s">
        <v>33</v>
      </c>
    </row>
    <row r="2428" spans="1:3" ht="15">
      <c r="A2428">
        <v>2422</v>
      </c>
      <c r="B2428" t="str">
        <f>"00400250"</f>
        <v>00400250</v>
      </c>
      <c r="C2428" t="s">
        <v>6</v>
      </c>
    </row>
    <row r="2429" spans="1:3" ht="15">
      <c r="A2429">
        <v>2423</v>
      </c>
      <c r="B2429" t="str">
        <f>"00409741"</f>
        <v>00409741</v>
      </c>
      <c r="C2429" t="s">
        <v>6</v>
      </c>
    </row>
    <row r="2430" spans="1:3" ht="15">
      <c r="A2430">
        <v>2424</v>
      </c>
      <c r="B2430" t="str">
        <f>"00390387"</f>
        <v>00390387</v>
      </c>
      <c r="C2430" t="s">
        <v>6</v>
      </c>
    </row>
    <row r="2431" spans="1:3" ht="15">
      <c r="A2431">
        <v>2425</v>
      </c>
      <c r="B2431" t="str">
        <f>"00402331"</f>
        <v>00402331</v>
      </c>
      <c r="C2431" t="s">
        <v>30</v>
      </c>
    </row>
    <row r="2432" spans="1:3" ht="15">
      <c r="A2432">
        <v>2426</v>
      </c>
      <c r="B2432" t="str">
        <f>"00360118"</f>
        <v>00360118</v>
      </c>
      <c r="C2432" t="s">
        <v>6</v>
      </c>
    </row>
    <row r="2433" spans="1:3" ht="15">
      <c r="A2433">
        <v>2427</v>
      </c>
      <c r="B2433" t="str">
        <f>"00406505"</f>
        <v>00406505</v>
      </c>
      <c r="C2433" t="s">
        <v>30</v>
      </c>
    </row>
    <row r="2434" spans="1:3" ht="15">
      <c r="A2434">
        <v>2428</v>
      </c>
      <c r="B2434" t="str">
        <f>"00410288"</f>
        <v>00410288</v>
      </c>
      <c r="C2434" t="s">
        <v>30</v>
      </c>
    </row>
    <row r="2435" spans="1:3" ht="15">
      <c r="A2435">
        <v>2429</v>
      </c>
      <c r="B2435" t="str">
        <f>"00418729"</f>
        <v>00418729</v>
      </c>
      <c r="C2435" t="s">
        <v>6</v>
      </c>
    </row>
    <row r="2436" spans="1:3" ht="15">
      <c r="A2436">
        <v>2430</v>
      </c>
      <c r="B2436" t="str">
        <f>"00358903"</f>
        <v>00358903</v>
      </c>
      <c r="C2436" t="s">
        <v>6</v>
      </c>
    </row>
    <row r="2437" spans="1:3" ht="15">
      <c r="A2437">
        <v>2431</v>
      </c>
      <c r="B2437" t="str">
        <f>"00409090"</f>
        <v>00409090</v>
      </c>
      <c r="C2437" t="s">
        <v>6</v>
      </c>
    </row>
    <row r="2438" spans="1:3" ht="15">
      <c r="A2438">
        <v>2432</v>
      </c>
      <c r="B2438" t="str">
        <f>"00364816"</f>
        <v>00364816</v>
      </c>
      <c r="C2438" t="s">
        <v>30</v>
      </c>
    </row>
    <row r="2439" spans="1:3" ht="15">
      <c r="A2439">
        <v>2433</v>
      </c>
      <c r="B2439" t="str">
        <f>"201410006322"</f>
        <v>201410006322</v>
      </c>
      <c r="C2439" t="s">
        <v>6</v>
      </c>
    </row>
    <row r="2440" spans="1:3" ht="15">
      <c r="A2440">
        <v>2434</v>
      </c>
      <c r="B2440" t="str">
        <f>"00253226"</f>
        <v>00253226</v>
      </c>
      <c r="C2440" t="s">
        <v>6</v>
      </c>
    </row>
    <row r="2441" spans="1:3" ht="15">
      <c r="A2441">
        <v>2435</v>
      </c>
      <c r="B2441" t="str">
        <f>"00393001"</f>
        <v>00393001</v>
      </c>
      <c r="C2441" t="s">
        <v>7</v>
      </c>
    </row>
    <row r="2442" spans="1:3" ht="15">
      <c r="A2442">
        <v>2436</v>
      </c>
      <c r="B2442" t="str">
        <f>"00395635"</f>
        <v>00395635</v>
      </c>
      <c r="C2442" t="s">
        <v>7</v>
      </c>
    </row>
    <row r="2443" spans="1:3" ht="15">
      <c r="A2443">
        <v>2437</v>
      </c>
      <c r="B2443" t="str">
        <f>"00357378"</f>
        <v>00357378</v>
      </c>
      <c r="C2443" t="s">
        <v>30</v>
      </c>
    </row>
    <row r="2444" spans="1:3" ht="15">
      <c r="A2444">
        <v>2438</v>
      </c>
      <c r="B2444" t="str">
        <f>"00418285"</f>
        <v>00418285</v>
      </c>
      <c r="C2444" t="s">
        <v>7</v>
      </c>
    </row>
    <row r="2445" spans="1:3" ht="15">
      <c r="A2445">
        <v>2439</v>
      </c>
      <c r="B2445" t="str">
        <f>"00070134"</f>
        <v>00070134</v>
      </c>
      <c r="C2445" t="s">
        <v>7</v>
      </c>
    </row>
    <row r="2446" spans="1:3" ht="15">
      <c r="A2446">
        <v>2440</v>
      </c>
      <c r="B2446" t="str">
        <f>"00411448"</f>
        <v>00411448</v>
      </c>
      <c r="C2446" t="s">
        <v>6</v>
      </c>
    </row>
    <row r="2447" spans="1:3" ht="15">
      <c r="A2447">
        <v>2441</v>
      </c>
      <c r="B2447" t="str">
        <f>"201511021740"</f>
        <v>201511021740</v>
      </c>
      <c r="C2447" t="s">
        <v>7</v>
      </c>
    </row>
    <row r="2448" spans="1:3" ht="15">
      <c r="A2448">
        <v>2442</v>
      </c>
      <c r="B2448" t="str">
        <f>"00419904"</f>
        <v>00419904</v>
      </c>
      <c r="C2448" t="s">
        <v>6</v>
      </c>
    </row>
    <row r="2449" spans="1:3" ht="15">
      <c r="A2449">
        <v>2443</v>
      </c>
      <c r="B2449" t="str">
        <f>"00371082"</f>
        <v>00371082</v>
      </c>
      <c r="C2449" t="s">
        <v>6</v>
      </c>
    </row>
    <row r="2450" spans="1:3" ht="15">
      <c r="A2450">
        <v>2444</v>
      </c>
      <c r="B2450" t="str">
        <f>"00391845"</f>
        <v>00391845</v>
      </c>
      <c r="C2450" t="s">
        <v>7</v>
      </c>
    </row>
    <row r="2451" spans="1:3" ht="15">
      <c r="A2451">
        <v>2445</v>
      </c>
      <c r="B2451" t="str">
        <f>"201511023577"</f>
        <v>201511023577</v>
      </c>
      <c r="C2451" t="s">
        <v>7</v>
      </c>
    </row>
    <row r="2452" spans="1:3" ht="15">
      <c r="A2452">
        <v>2446</v>
      </c>
      <c r="B2452" t="str">
        <f>"00374426"</f>
        <v>00374426</v>
      </c>
      <c r="C2452" t="s">
        <v>30</v>
      </c>
    </row>
    <row r="2453" spans="1:3" ht="15">
      <c r="A2453">
        <v>2447</v>
      </c>
      <c r="B2453" t="str">
        <f>"00343454"</f>
        <v>00343454</v>
      </c>
      <c r="C2453" t="s">
        <v>30</v>
      </c>
    </row>
    <row r="2454" spans="1:3" ht="15">
      <c r="A2454">
        <v>2448</v>
      </c>
      <c r="B2454" t="str">
        <f>"00315207"</f>
        <v>00315207</v>
      </c>
      <c r="C2454" t="s">
        <v>30</v>
      </c>
    </row>
    <row r="2455" spans="1:3" ht="15">
      <c r="A2455">
        <v>2449</v>
      </c>
      <c r="B2455" t="str">
        <f>"00383321"</f>
        <v>00383321</v>
      </c>
      <c r="C2455" t="s">
        <v>30</v>
      </c>
    </row>
    <row r="2456" spans="1:3" ht="15">
      <c r="A2456">
        <v>2450</v>
      </c>
      <c r="B2456">
        <f>""</f>
      </c>
      <c r="C2456" t="s">
        <v>6</v>
      </c>
    </row>
    <row r="2457" spans="1:3" ht="15">
      <c r="A2457">
        <v>2451</v>
      </c>
      <c r="B2457" t="str">
        <f>"00361397"</f>
        <v>00361397</v>
      </c>
      <c r="C2457" t="s">
        <v>7</v>
      </c>
    </row>
    <row r="2458" spans="1:3" ht="15">
      <c r="A2458">
        <v>2452</v>
      </c>
      <c r="B2458" t="str">
        <f>"00344734"</f>
        <v>00344734</v>
      </c>
      <c r="C2458" t="s">
        <v>6</v>
      </c>
    </row>
    <row r="2459" spans="1:3" ht="15">
      <c r="A2459">
        <v>2453</v>
      </c>
      <c r="B2459" t="str">
        <f>"00286887"</f>
        <v>00286887</v>
      </c>
      <c r="C2459" t="s">
        <v>6</v>
      </c>
    </row>
    <row r="2460" spans="1:3" ht="15">
      <c r="A2460">
        <v>2454</v>
      </c>
      <c r="B2460" t="str">
        <f>"00263336"</f>
        <v>00263336</v>
      </c>
      <c r="C2460" t="s">
        <v>30</v>
      </c>
    </row>
    <row r="2461" spans="1:3" ht="15">
      <c r="A2461">
        <v>2455</v>
      </c>
      <c r="B2461" t="str">
        <f>"00299441"</f>
        <v>00299441</v>
      </c>
      <c r="C2461" t="s">
        <v>6</v>
      </c>
    </row>
    <row r="2462" spans="1:3" ht="15">
      <c r="A2462">
        <v>2456</v>
      </c>
      <c r="B2462" t="str">
        <f>"201512001208"</f>
        <v>201512001208</v>
      </c>
      <c r="C2462" t="s">
        <v>6</v>
      </c>
    </row>
    <row r="2463" spans="1:3" ht="15">
      <c r="A2463">
        <v>2457</v>
      </c>
      <c r="B2463" t="str">
        <f>"00280084"</f>
        <v>00280084</v>
      </c>
      <c r="C2463" t="s">
        <v>30</v>
      </c>
    </row>
    <row r="2464" spans="1:3" ht="15">
      <c r="A2464">
        <v>2458</v>
      </c>
      <c r="B2464" t="str">
        <f>"00383138"</f>
        <v>00383138</v>
      </c>
      <c r="C2464" t="s">
        <v>30</v>
      </c>
    </row>
    <row r="2465" spans="1:3" ht="15">
      <c r="A2465">
        <v>2459</v>
      </c>
      <c r="B2465" t="str">
        <f>"00307881"</f>
        <v>00307881</v>
      </c>
      <c r="C2465" t="s">
        <v>7</v>
      </c>
    </row>
    <row r="2466" spans="1:3" ht="15">
      <c r="A2466">
        <v>2460</v>
      </c>
      <c r="B2466" t="str">
        <f>"00307931"</f>
        <v>00307931</v>
      </c>
      <c r="C2466" t="s">
        <v>7</v>
      </c>
    </row>
    <row r="2467" spans="1:3" ht="15">
      <c r="A2467">
        <v>2461</v>
      </c>
      <c r="B2467" t="str">
        <f>"00321494"</f>
        <v>00321494</v>
      </c>
      <c r="C2467" t="s">
        <v>30</v>
      </c>
    </row>
    <row r="2468" spans="1:3" ht="15">
      <c r="A2468">
        <v>2462</v>
      </c>
      <c r="B2468" t="str">
        <f>"00255456"</f>
        <v>00255456</v>
      </c>
      <c r="C2468" t="s">
        <v>6</v>
      </c>
    </row>
    <row r="2469" spans="1:3" ht="15">
      <c r="A2469">
        <v>2463</v>
      </c>
      <c r="B2469" t="str">
        <f>"00404325"</f>
        <v>00404325</v>
      </c>
      <c r="C2469" t="s">
        <v>6</v>
      </c>
    </row>
    <row r="2470" spans="1:3" ht="15">
      <c r="A2470">
        <v>2464</v>
      </c>
      <c r="B2470" t="str">
        <f>"00418527"</f>
        <v>00418527</v>
      </c>
      <c r="C2470" t="s">
        <v>6</v>
      </c>
    </row>
    <row r="2471" spans="1:3" ht="15">
      <c r="A2471">
        <v>2465</v>
      </c>
      <c r="B2471" t="str">
        <f>"00418701"</f>
        <v>00418701</v>
      </c>
      <c r="C2471" t="s">
        <v>6</v>
      </c>
    </row>
    <row r="2472" spans="1:3" ht="15">
      <c r="A2472">
        <v>2466</v>
      </c>
      <c r="B2472" t="str">
        <f>"00423646"</f>
        <v>00423646</v>
      </c>
      <c r="C2472" t="s">
        <v>6</v>
      </c>
    </row>
    <row r="2473" spans="1:3" ht="15">
      <c r="A2473">
        <v>2467</v>
      </c>
      <c r="B2473" t="str">
        <f>"00343978"</f>
        <v>00343978</v>
      </c>
      <c r="C2473" t="s">
        <v>6</v>
      </c>
    </row>
    <row r="2474" spans="1:3" ht="15">
      <c r="A2474">
        <v>2468</v>
      </c>
      <c r="B2474" t="str">
        <f>"00423888"</f>
        <v>00423888</v>
      </c>
      <c r="C2474" t="s">
        <v>6</v>
      </c>
    </row>
    <row r="2475" spans="1:3" ht="15">
      <c r="A2475">
        <v>2469</v>
      </c>
      <c r="B2475" t="str">
        <f>"00243142"</f>
        <v>00243142</v>
      </c>
      <c r="C2475" t="s">
        <v>6</v>
      </c>
    </row>
    <row r="2476" spans="1:3" ht="15">
      <c r="A2476">
        <v>2470</v>
      </c>
      <c r="B2476" t="str">
        <f>"00308161"</f>
        <v>00308161</v>
      </c>
      <c r="C2476" t="s">
        <v>30</v>
      </c>
    </row>
    <row r="2477" spans="1:3" ht="15">
      <c r="A2477">
        <v>2471</v>
      </c>
      <c r="B2477" t="str">
        <f>"00326514"</f>
        <v>00326514</v>
      </c>
      <c r="C2477" t="s">
        <v>8</v>
      </c>
    </row>
    <row r="2478" spans="1:3" ht="15">
      <c r="A2478">
        <v>2472</v>
      </c>
      <c r="B2478" t="str">
        <f>"00021930"</f>
        <v>00021930</v>
      </c>
      <c r="C2478" t="s">
        <v>7</v>
      </c>
    </row>
    <row r="2479" spans="1:3" ht="15">
      <c r="A2479">
        <v>2473</v>
      </c>
      <c r="B2479" t="str">
        <f>"00362793"</f>
        <v>00362793</v>
      </c>
      <c r="C2479" t="s">
        <v>7</v>
      </c>
    </row>
    <row r="2480" spans="1:3" ht="15">
      <c r="A2480">
        <v>2474</v>
      </c>
      <c r="B2480" t="str">
        <f>"00416114"</f>
        <v>00416114</v>
      </c>
      <c r="C2480" t="s">
        <v>8</v>
      </c>
    </row>
    <row r="2481" spans="1:3" ht="15">
      <c r="A2481">
        <v>2475</v>
      </c>
      <c r="B2481" t="str">
        <f>"00383765"</f>
        <v>00383765</v>
      </c>
      <c r="C2481" t="s">
        <v>30</v>
      </c>
    </row>
    <row r="2482" spans="1:3" ht="15">
      <c r="A2482">
        <v>2476</v>
      </c>
      <c r="B2482" t="str">
        <f>"00419151"</f>
        <v>00419151</v>
      </c>
      <c r="C2482" t="s">
        <v>10</v>
      </c>
    </row>
    <row r="2483" spans="1:3" ht="15">
      <c r="A2483">
        <v>2477</v>
      </c>
      <c r="B2483" t="str">
        <f>"00347772"</f>
        <v>00347772</v>
      </c>
      <c r="C2483" t="s">
        <v>6</v>
      </c>
    </row>
    <row r="2484" spans="1:3" ht="15">
      <c r="A2484">
        <v>2478</v>
      </c>
      <c r="B2484" t="str">
        <f>"201511011000"</f>
        <v>201511011000</v>
      </c>
      <c r="C2484" t="s">
        <v>6</v>
      </c>
    </row>
    <row r="2485" spans="1:3" ht="15">
      <c r="A2485">
        <v>2479</v>
      </c>
      <c r="B2485" t="str">
        <f>"00423809"</f>
        <v>00423809</v>
      </c>
      <c r="C2485" t="s">
        <v>6</v>
      </c>
    </row>
    <row r="2486" spans="1:3" ht="15">
      <c r="A2486">
        <v>2480</v>
      </c>
      <c r="B2486" t="str">
        <f>"00256980"</f>
        <v>00256980</v>
      </c>
      <c r="C2486" t="s">
        <v>10</v>
      </c>
    </row>
    <row r="2487" spans="1:3" ht="15">
      <c r="A2487">
        <v>2481</v>
      </c>
      <c r="B2487" t="str">
        <f>"00342334"</f>
        <v>00342334</v>
      </c>
      <c r="C2487" t="s">
        <v>6</v>
      </c>
    </row>
    <row r="2488" spans="1:3" ht="15">
      <c r="A2488">
        <v>2482</v>
      </c>
      <c r="B2488" t="str">
        <f>"00334736"</f>
        <v>00334736</v>
      </c>
      <c r="C2488" t="s">
        <v>30</v>
      </c>
    </row>
    <row r="2489" spans="1:3" ht="15">
      <c r="A2489">
        <v>2483</v>
      </c>
      <c r="B2489" t="str">
        <f>"00418021"</f>
        <v>00418021</v>
      </c>
      <c r="C2489" t="s">
        <v>6</v>
      </c>
    </row>
    <row r="2490" spans="1:3" ht="15">
      <c r="A2490">
        <v>2484</v>
      </c>
      <c r="B2490" t="str">
        <f>"00378315"</f>
        <v>00378315</v>
      </c>
      <c r="C2490" t="s">
        <v>6</v>
      </c>
    </row>
    <row r="2491" spans="1:3" ht="15">
      <c r="A2491">
        <v>2485</v>
      </c>
      <c r="B2491" t="str">
        <f>"00084019"</f>
        <v>00084019</v>
      </c>
      <c r="C2491" t="s">
        <v>7</v>
      </c>
    </row>
    <row r="2492" spans="1:3" ht="15">
      <c r="A2492">
        <v>2486</v>
      </c>
      <c r="B2492" t="str">
        <f>"00347706"</f>
        <v>00347706</v>
      </c>
      <c r="C2492" t="s">
        <v>6</v>
      </c>
    </row>
    <row r="2493" spans="1:3" ht="15">
      <c r="A2493">
        <v>2487</v>
      </c>
      <c r="B2493" t="str">
        <f>"00287833"</f>
        <v>00287833</v>
      </c>
      <c r="C2493" t="s">
        <v>30</v>
      </c>
    </row>
    <row r="2494" spans="1:3" ht="15">
      <c r="A2494">
        <v>2488</v>
      </c>
      <c r="B2494" t="str">
        <f>"00404856"</f>
        <v>00404856</v>
      </c>
      <c r="C2494" t="s">
        <v>6</v>
      </c>
    </row>
    <row r="2495" spans="1:3" ht="15">
      <c r="A2495">
        <v>2489</v>
      </c>
      <c r="B2495" t="str">
        <f>"00419926"</f>
        <v>00419926</v>
      </c>
      <c r="C2495" t="s">
        <v>30</v>
      </c>
    </row>
    <row r="2496" spans="1:3" ht="15">
      <c r="A2496">
        <v>2490</v>
      </c>
      <c r="B2496" t="str">
        <f>"00330071"</f>
        <v>00330071</v>
      </c>
      <c r="C2496" t="s">
        <v>30</v>
      </c>
    </row>
    <row r="2497" spans="1:3" ht="15">
      <c r="A2497">
        <v>2491</v>
      </c>
      <c r="B2497" t="str">
        <f>"00370092"</f>
        <v>00370092</v>
      </c>
      <c r="C2497" t="s">
        <v>7</v>
      </c>
    </row>
    <row r="2498" spans="1:3" ht="15">
      <c r="A2498">
        <v>2492</v>
      </c>
      <c r="B2498" t="str">
        <f>"00308175"</f>
        <v>00308175</v>
      </c>
      <c r="C2498" t="s">
        <v>30</v>
      </c>
    </row>
    <row r="2499" spans="1:3" ht="15">
      <c r="A2499">
        <v>2493</v>
      </c>
      <c r="B2499" t="str">
        <f>"00317364"</f>
        <v>00317364</v>
      </c>
      <c r="C2499" t="s">
        <v>6</v>
      </c>
    </row>
    <row r="2500" spans="1:3" ht="15">
      <c r="A2500">
        <v>2494</v>
      </c>
      <c r="B2500" t="str">
        <f>"00260037"</f>
        <v>00260037</v>
      </c>
      <c r="C2500" t="s">
        <v>6</v>
      </c>
    </row>
    <row r="2501" spans="1:3" ht="15">
      <c r="A2501">
        <v>2495</v>
      </c>
      <c r="B2501" t="str">
        <f>"201511006413"</f>
        <v>201511006413</v>
      </c>
      <c r="C2501" t="s">
        <v>7</v>
      </c>
    </row>
    <row r="2502" spans="1:3" ht="15">
      <c r="A2502">
        <v>2496</v>
      </c>
      <c r="B2502" t="str">
        <f>"00383163"</f>
        <v>00383163</v>
      </c>
      <c r="C2502" t="s">
        <v>30</v>
      </c>
    </row>
    <row r="2503" spans="1:3" ht="15">
      <c r="A2503">
        <v>2497</v>
      </c>
      <c r="B2503" t="str">
        <f>"00278868"</f>
        <v>00278868</v>
      </c>
      <c r="C2503" t="s">
        <v>30</v>
      </c>
    </row>
    <row r="2504" spans="1:3" ht="15">
      <c r="A2504">
        <v>2498</v>
      </c>
      <c r="B2504" t="str">
        <f>"00307798"</f>
        <v>00307798</v>
      </c>
      <c r="C2504" t="s">
        <v>6</v>
      </c>
    </row>
    <row r="2505" spans="1:3" ht="15">
      <c r="A2505">
        <v>2499</v>
      </c>
      <c r="B2505" t="str">
        <f>"00326032"</f>
        <v>00326032</v>
      </c>
      <c r="C2505" t="s">
        <v>30</v>
      </c>
    </row>
    <row r="2506" spans="1:3" ht="15">
      <c r="A2506">
        <v>2500</v>
      </c>
      <c r="B2506" t="str">
        <f>"00277414"</f>
        <v>00277414</v>
      </c>
      <c r="C2506" t="s">
        <v>30</v>
      </c>
    </row>
    <row r="2507" spans="1:3" ht="15">
      <c r="A2507">
        <v>2501</v>
      </c>
      <c r="B2507" t="str">
        <f>"00200873"</f>
        <v>00200873</v>
      </c>
      <c r="C2507" t="s">
        <v>7</v>
      </c>
    </row>
    <row r="2508" spans="1:3" ht="15">
      <c r="A2508">
        <v>2502</v>
      </c>
      <c r="B2508" t="str">
        <f>"00351795"</f>
        <v>00351795</v>
      </c>
      <c r="C2508" t="s">
        <v>30</v>
      </c>
    </row>
    <row r="2509" spans="1:3" ht="15">
      <c r="A2509">
        <v>2503</v>
      </c>
      <c r="B2509" t="str">
        <f>"00267802"</f>
        <v>00267802</v>
      </c>
      <c r="C2509" t="s">
        <v>6</v>
      </c>
    </row>
    <row r="2510" spans="1:3" ht="15">
      <c r="A2510">
        <v>2504</v>
      </c>
      <c r="B2510" t="str">
        <f>"00041729"</f>
        <v>00041729</v>
      </c>
      <c r="C2510" t="s">
        <v>6</v>
      </c>
    </row>
    <row r="2511" spans="1:3" ht="15">
      <c r="A2511">
        <v>2505</v>
      </c>
      <c r="B2511" t="str">
        <f>"00327617"</f>
        <v>00327617</v>
      </c>
      <c r="C2511" t="s">
        <v>6</v>
      </c>
    </row>
    <row r="2512" spans="1:3" ht="15">
      <c r="A2512">
        <v>2506</v>
      </c>
      <c r="B2512" t="str">
        <f>"00423439"</f>
        <v>00423439</v>
      </c>
      <c r="C2512" t="s">
        <v>6</v>
      </c>
    </row>
    <row r="2513" spans="1:3" ht="15">
      <c r="A2513">
        <v>2507</v>
      </c>
      <c r="B2513" t="str">
        <f>"200712003513"</f>
        <v>200712003513</v>
      </c>
      <c r="C2513" t="s">
        <v>30</v>
      </c>
    </row>
    <row r="2514" spans="1:3" ht="15">
      <c r="A2514">
        <v>2508</v>
      </c>
      <c r="B2514" t="str">
        <f>"00378874"</f>
        <v>00378874</v>
      </c>
      <c r="C2514" t="s">
        <v>30</v>
      </c>
    </row>
    <row r="2515" spans="1:3" ht="15">
      <c r="A2515">
        <v>2509</v>
      </c>
      <c r="B2515" t="str">
        <f>"00354972"</f>
        <v>00354972</v>
      </c>
      <c r="C2515" t="s">
        <v>30</v>
      </c>
    </row>
    <row r="2516" spans="1:3" ht="15">
      <c r="A2516">
        <v>2510</v>
      </c>
      <c r="B2516" t="str">
        <f>"00398629"</f>
        <v>00398629</v>
      </c>
      <c r="C2516" t="s">
        <v>30</v>
      </c>
    </row>
    <row r="2517" spans="1:3" ht="15">
      <c r="A2517">
        <v>2511</v>
      </c>
      <c r="B2517" t="str">
        <f>"00294553"</f>
        <v>00294553</v>
      </c>
      <c r="C2517" t="s">
        <v>30</v>
      </c>
    </row>
    <row r="2518" spans="1:3" ht="15">
      <c r="A2518">
        <v>2512</v>
      </c>
      <c r="B2518" t="str">
        <f>"201412001204"</f>
        <v>201412001204</v>
      </c>
      <c r="C2518" t="s">
        <v>6</v>
      </c>
    </row>
    <row r="2519" spans="1:3" ht="15">
      <c r="A2519">
        <v>2513</v>
      </c>
      <c r="B2519" t="str">
        <f>"00418613"</f>
        <v>00418613</v>
      </c>
      <c r="C2519" t="s">
        <v>6</v>
      </c>
    </row>
    <row r="2520" spans="1:3" ht="15">
      <c r="A2520">
        <v>2514</v>
      </c>
      <c r="B2520" t="str">
        <f>"00250975"</f>
        <v>00250975</v>
      </c>
      <c r="C2520" t="s">
        <v>6</v>
      </c>
    </row>
    <row r="2521" spans="1:3" ht="15">
      <c r="A2521">
        <v>2515</v>
      </c>
      <c r="B2521" t="str">
        <f>"00356693"</f>
        <v>00356693</v>
      </c>
      <c r="C2521" t="s">
        <v>6</v>
      </c>
    </row>
    <row r="2522" spans="1:3" ht="15">
      <c r="A2522">
        <v>2516</v>
      </c>
      <c r="B2522" t="str">
        <f>"00203346"</f>
        <v>00203346</v>
      </c>
      <c r="C2522" t="s">
        <v>6</v>
      </c>
    </row>
    <row r="2523" spans="1:3" ht="15">
      <c r="A2523">
        <v>2517</v>
      </c>
      <c r="B2523" t="str">
        <f>"00417550"</f>
        <v>00417550</v>
      </c>
      <c r="C2523" t="s">
        <v>6</v>
      </c>
    </row>
    <row r="2524" spans="1:3" ht="15">
      <c r="A2524">
        <v>2518</v>
      </c>
      <c r="B2524" t="str">
        <f>"00424603"</f>
        <v>00424603</v>
      </c>
      <c r="C2524" t="s">
        <v>6</v>
      </c>
    </row>
    <row r="2525" spans="1:3" ht="15">
      <c r="A2525">
        <v>2519</v>
      </c>
      <c r="B2525" t="str">
        <f>"00398569"</f>
        <v>00398569</v>
      </c>
      <c r="C2525" t="s">
        <v>6</v>
      </c>
    </row>
    <row r="2526" spans="1:3" ht="15">
      <c r="A2526">
        <v>2520</v>
      </c>
      <c r="B2526" t="str">
        <f>"00423834"</f>
        <v>00423834</v>
      </c>
      <c r="C2526" t="s">
        <v>6</v>
      </c>
    </row>
    <row r="2527" spans="1:3" ht="15">
      <c r="A2527">
        <v>2521</v>
      </c>
      <c r="B2527" t="str">
        <f>"00423330"</f>
        <v>00423330</v>
      </c>
      <c r="C2527" t="s">
        <v>6</v>
      </c>
    </row>
    <row r="2528" spans="1:3" ht="15">
      <c r="A2528">
        <v>2522</v>
      </c>
      <c r="B2528" t="str">
        <f>"00393817"</f>
        <v>00393817</v>
      </c>
      <c r="C2528" t="s">
        <v>6</v>
      </c>
    </row>
    <row r="2529" spans="1:3" ht="15">
      <c r="A2529">
        <v>2523</v>
      </c>
      <c r="B2529" t="str">
        <f>"00417025"</f>
        <v>00417025</v>
      </c>
      <c r="C2529" t="s">
        <v>6</v>
      </c>
    </row>
    <row r="2530" spans="1:3" ht="15">
      <c r="A2530">
        <v>2524</v>
      </c>
      <c r="B2530" t="str">
        <f>"00400063"</f>
        <v>00400063</v>
      </c>
      <c r="C2530" t="s">
        <v>6</v>
      </c>
    </row>
    <row r="2531" spans="1:3" ht="15">
      <c r="A2531">
        <v>2525</v>
      </c>
      <c r="B2531" t="str">
        <f>"00306941"</f>
        <v>00306941</v>
      </c>
      <c r="C2531" t="s">
        <v>6</v>
      </c>
    </row>
    <row r="2532" spans="1:3" ht="15">
      <c r="A2532">
        <v>2526</v>
      </c>
      <c r="B2532" t="str">
        <f>"00377772"</f>
        <v>00377772</v>
      </c>
      <c r="C2532" t="s">
        <v>6</v>
      </c>
    </row>
    <row r="2533" spans="1:3" ht="15">
      <c r="A2533">
        <v>2527</v>
      </c>
      <c r="B2533">
        <f>""</f>
      </c>
      <c r="C2533" t="s">
        <v>6</v>
      </c>
    </row>
    <row r="2534" spans="1:3" ht="15">
      <c r="A2534">
        <v>2528</v>
      </c>
      <c r="B2534" t="str">
        <f>"00423978"</f>
        <v>00423978</v>
      </c>
      <c r="C2534" t="s">
        <v>6</v>
      </c>
    </row>
    <row r="2535" spans="1:3" ht="15">
      <c r="A2535">
        <v>2529</v>
      </c>
      <c r="B2535">
        <f>""</f>
      </c>
      <c r="C2535" t="s">
        <v>6</v>
      </c>
    </row>
    <row r="2536" spans="1:3" ht="15">
      <c r="A2536">
        <v>2530</v>
      </c>
      <c r="B2536">
        <f>""</f>
      </c>
      <c r="C2536" t="s">
        <v>6</v>
      </c>
    </row>
    <row r="2537" spans="1:3" ht="15">
      <c r="A2537">
        <v>2531</v>
      </c>
      <c r="B2537">
        <f>""</f>
      </c>
      <c r="C2537" t="s">
        <v>6</v>
      </c>
    </row>
    <row r="2538" spans="1:3" ht="15">
      <c r="A2538">
        <v>2532</v>
      </c>
      <c r="B2538" t="str">
        <f>"00385389"</f>
        <v>00385389</v>
      </c>
      <c r="C2538" t="s">
        <v>7</v>
      </c>
    </row>
    <row r="2539" spans="1:3" ht="15">
      <c r="A2539">
        <v>2533</v>
      </c>
      <c r="B2539" t="str">
        <f>"00075167"</f>
        <v>00075167</v>
      </c>
      <c r="C2539" t="s">
        <v>21</v>
      </c>
    </row>
    <row r="2540" spans="1:3" ht="15">
      <c r="A2540">
        <v>2534</v>
      </c>
      <c r="B2540">
        <f>""</f>
      </c>
      <c r="C2540" t="s">
        <v>6</v>
      </c>
    </row>
    <row r="2541" spans="1:3" ht="15">
      <c r="A2541">
        <v>2535</v>
      </c>
      <c r="B2541">
        <f>""</f>
      </c>
      <c r="C2541" t="s">
        <v>6</v>
      </c>
    </row>
    <row r="2542" spans="1:3" ht="15">
      <c r="A2542">
        <v>2536</v>
      </c>
      <c r="B2542" t="str">
        <f>"00022676"</f>
        <v>00022676</v>
      </c>
      <c r="C2542" t="s">
        <v>33</v>
      </c>
    </row>
    <row r="2543" spans="1:3" ht="15">
      <c r="A2543">
        <v>2537</v>
      </c>
      <c r="B2543" t="str">
        <f>"00286444"</f>
        <v>00286444</v>
      </c>
      <c r="C2543" t="s">
        <v>33</v>
      </c>
    </row>
    <row r="2544" spans="1:3" ht="15">
      <c r="A2544">
        <v>2538</v>
      </c>
      <c r="B2544" t="str">
        <f>"00265027"</f>
        <v>00265027</v>
      </c>
      <c r="C2544" t="s">
        <v>21</v>
      </c>
    </row>
    <row r="2545" spans="1:3" ht="15">
      <c r="A2545">
        <v>2539</v>
      </c>
      <c r="B2545" t="str">
        <f>"00355767"</f>
        <v>00355767</v>
      </c>
      <c r="C2545" t="s">
        <v>33</v>
      </c>
    </row>
    <row r="2546" spans="1:3" ht="15">
      <c r="A2546">
        <v>2540</v>
      </c>
      <c r="B2546" t="str">
        <f>"00379017"</f>
        <v>00379017</v>
      </c>
      <c r="C2546" t="s">
        <v>30</v>
      </c>
    </row>
    <row r="2547" spans="1:3" ht="15">
      <c r="A2547">
        <v>2541</v>
      </c>
      <c r="B2547" t="str">
        <f>"00396830"</f>
        <v>00396830</v>
      </c>
      <c r="C2547" t="s">
        <v>6</v>
      </c>
    </row>
    <row r="2548" spans="1:3" ht="15">
      <c r="A2548">
        <v>2542</v>
      </c>
      <c r="B2548" t="str">
        <f>"00399236"</f>
        <v>00399236</v>
      </c>
      <c r="C2548" t="s">
        <v>7</v>
      </c>
    </row>
    <row r="2549" spans="1:3" ht="15">
      <c r="A2549">
        <v>2543</v>
      </c>
      <c r="B2549" t="str">
        <f>"00381777"</f>
        <v>00381777</v>
      </c>
      <c r="C2549" t="s">
        <v>30</v>
      </c>
    </row>
    <row r="2550" spans="1:3" ht="15">
      <c r="A2550">
        <v>2544</v>
      </c>
      <c r="B2550" t="str">
        <f>"00369534"</f>
        <v>00369534</v>
      </c>
      <c r="C2550" t="s">
        <v>6</v>
      </c>
    </row>
    <row r="2551" spans="1:3" ht="15">
      <c r="A2551">
        <v>2545</v>
      </c>
      <c r="B2551" t="str">
        <f>"00415280"</f>
        <v>00415280</v>
      </c>
      <c r="C2551" t="s">
        <v>6</v>
      </c>
    </row>
    <row r="2552" spans="1:3" ht="15">
      <c r="A2552">
        <v>2546</v>
      </c>
      <c r="B2552" t="str">
        <f>"00407303"</f>
        <v>00407303</v>
      </c>
      <c r="C2552" t="s">
        <v>6</v>
      </c>
    </row>
    <row r="2553" spans="1:3" ht="15">
      <c r="A2553">
        <v>2547</v>
      </c>
      <c r="B2553" t="str">
        <f>"00406762"</f>
        <v>00406762</v>
      </c>
      <c r="C2553" t="s">
        <v>6</v>
      </c>
    </row>
    <row r="2554" spans="1:3" ht="15">
      <c r="A2554">
        <v>2548</v>
      </c>
      <c r="B2554" t="str">
        <f>"00382701"</f>
        <v>00382701</v>
      </c>
      <c r="C2554" t="s">
        <v>6</v>
      </c>
    </row>
    <row r="2555" spans="1:3" ht="15">
      <c r="A2555">
        <v>2549</v>
      </c>
      <c r="B2555" t="str">
        <f>"201406014709"</f>
        <v>201406014709</v>
      </c>
      <c r="C2555" t="s">
        <v>6</v>
      </c>
    </row>
    <row r="2556" spans="1:3" ht="15">
      <c r="A2556">
        <v>2550</v>
      </c>
      <c r="B2556" t="str">
        <f>"00356426"</f>
        <v>00356426</v>
      </c>
      <c r="C2556" t="s">
        <v>6</v>
      </c>
    </row>
    <row r="2557" spans="1:3" ht="15">
      <c r="A2557">
        <v>2551</v>
      </c>
      <c r="B2557" t="str">
        <f>"00343082"</f>
        <v>00343082</v>
      </c>
      <c r="C2557" t="s">
        <v>7</v>
      </c>
    </row>
    <row r="2558" spans="1:3" ht="15">
      <c r="A2558">
        <v>2552</v>
      </c>
      <c r="B2558" t="str">
        <f>"00371102"</f>
        <v>00371102</v>
      </c>
      <c r="C2558" t="s">
        <v>6</v>
      </c>
    </row>
    <row r="2559" spans="1:3" ht="15">
      <c r="A2559">
        <v>2553</v>
      </c>
      <c r="B2559" t="str">
        <f>"00423252"</f>
        <v>00423252</v>
      </c>
      <c r="C2559" t="s">
        <v>6</v>
      </c>
    </row>
    <row r="2560" spans="1:3" ht="15">
      <c r="A2560">
        <v>2554</v>
      </c>
      <c r="B2560" t="str">
        <f>"00354266"</f>
        <v>00354266</v>
      </c>
      <c r="C2560" t="s">
        <v>6</v>
      </c>
    </row>
    <row r="2561" spans="1:3" ht="15">
      <c r="A2561">
        <v>2555</v>
      </c>
      <c r="B2561" t="str">
        <f>"00419384"</f>
        <v>00419384</v>
      </c>
      <c r="C2561" t="s">
        <v>7</v>
      </c>
    </row>
    <row r="2562" spans="1:3" ht="15">
      <c r="A2562">
        <v>2556</v>
      </c>
      <c r="B2562" t="str">
        <f>"00396958"</f>
        <v>00396958</v>
      </c>
      <c r="C2562" t="s">
        <v>30</v>
      </c>
    </row>
    <row r="2563" spans="1:3" ht="15">
      <c r="A2563">
        <v>2557</v>
      </c>
      <c r="B2563" t="str">
        <f>"00405260"</f>
        <v>00405260</v>
      </c>
      <c r="C2563" t="s">
        <v>6</v>
      </c>
    </row>
    <row r="2564" spans="1:3" ht="15">
      <c r="A2564">
        <v>2558</v>
      </c>
      <c r="B2564" t="str">
        <f>"00416459"</f>
        <v>00416459</v>
      </c>
      <c r="C2564" t="s">
        <v>6</v>
      </c>
    </row>
    <row r="2565" spans="1:3" ht="15">
      <c r="A2565">
        <v>2559</v>
      </c>
      <c r="B2565" t="str">
        <f>"00374140"</f>
        <v>00374140</v>
      </c>
      <c r="C2565" t="s">
        <v>6</v>
      </c>
    </row>
    <row r="2566" spans="1:3" ht="15">
      <c r="A2566">
        <v>2560</v>
      </c>
      <c r="B2566" t="str">
        <f>"00253044"</f>
        <v>00253044</v>
      </c>
      <c r="C2566" t="s">
        <v>6</v>
      </c>
    </row>
    <row r="2567" spans="1:3" ht="15">
      <c r="A2567">
        <v>2561</v>
      </c>
      <c r="B2567" t="str">
        <f>"00271903"</f>
        <v>00271903</v>
      </c>
      <c r="C2567" t="s">
        <v>6</v>
      </c>
    </row>
    <row r="2568" spans="1:3" ht="15">
      <c r="A2568">
        <v>2562</v>
      </c>
      <c r="B2568" t="str">
        <f>"00347553"</f>
        <v>00347553</v>
      </c>
      <c r="C2568" t="s">
        <v>6</v>
      </c>
    </row>
    <row r="2569" spans="1:3" ht="15">
      <c r="A2569">
        <v>2563</v>
      </c>
      <c r="B2569" t="str">
        <f>"00406465"</f>
        <v>00406465</v>
      </c>
      <c r="C2569" t="s">
        <v>6</v>
      </c>
    </row>
    <row r="2570" spans="1:3" ht="15">
      <c r="A2570">
        <v>2564</v>
      </c>
      <c r="B2570" t="str">
        <f>"00374942"</f>
        <v>00374942</v>
      </c>
      <c r="C2570" t="s">
        <v>6</v>
      </c>
    </row>
    <row r="2571" spans="1:3" ht="15">
      <c r="A2571">
        <v>2565</v>
      </c>
      <c r="B2571" t="str">
        <f>"00405177"</f>
        <v>00405177</v>
      </c>
      <c r="C2571" t="s">
        <v>6</v>
      </c>
    </row>
    <row r="2572" spans="1:3" ht="15">
      <c r="A2572">
        <v>2566</v>
      </c>
      <c r="B2572" t="str">
        <f>"00410598"</f>
        <v>00410598</v>
      </c>
      <c r="C2572" t="s">
        <v>6</v>
      </c>
    </row>
    <row r="2573" spans="1:3" ht="15">
      <c r="A2573">
        <v>2567</v>
      </c>
      <c r="B2573" t="str">
        <f>"00230313"</f>
        <v>00230313</v>
      </c>
      <c r="C2573" t="s">
        <v>6</v>
      </c>
    </row>
    <row r="2574" spans="1:3" ht="15">
      <c r="A2574">
        <v>2568</v>
      </c>
      <c r="B2574" t="str">
        <f>"00042311"</f>
        <v>00042311</v>
      </c>
      <c r="C2574" t="s">
        <v>6</v>
      </c>
    </row>
    <row r="2575" spans="1:3" ht="15">
      <c r="A2575">
        <v>2569</v>
      </c>
      <c r="B2575" t="str">
        <f>"00354857"</f>
        <v>00354857</v>
      </c>
      <c r="C2575" t="s">
        <v>6</v>
      </c>
    </row>
    <row r="2576" spans="1:3" ht="15">
      <c r="A2576">
        <v>2570</v>
      </c>
      <c r="B2576" t="str">
        <f>"00422163"</f>
        <v>00422163</v>
      </c>
      <c r="C2576" t="s">
        <v>6</v>
      </c>
    </row>
    <row r="2577" spans="1:3" ht="15">
      <c r="A2577">
        <v>2571</v>
      </c>
      <c r="B2577" t="str">
        <f>"00403799"</f>
        <v>00403799</v>
      </c>
      <c r="C2577" t="s">
        <v>6</v>
      </c>
    </row>
    <row r="2578" spans="1:3" ht="15">
      <c r="A2578">
        <v>2572</v>
      </c>
      <c r="B2578" t="str">
        <f>"00019332"</f>
        <v>00019332</v>
      </c>
      <c r="C2578" t="s">
        <v>6</v>
      </c>
    </row>
    <row r="2579" spans="1:3" ht="15">
      <c r="A2579">
        <v>2573</v>
      </c>
      <c r="B2579" t="str">
        <f>"00379152"</f>
        <v>00379152</v>
      </c>
      <c r="C2579" t="s">
        <v>6</v>
      </c>
    </row>
    <row r="2580" spans="1:3" ht="15">
      <c r="A2580">
        <v>2574</v>
      </c>
      <c r="B2580" t="str">
        <f>"00276353"</f>
        <v>00276353</v>
      </c>
      <c r="C2580" t="s">
        <v>6</v>
      </c>
    </row>
    <row r="2581" spans="1:3" ht="15">
      <c r="A2581">
        <v>2575</v>
      </c>
      <c r="B2581" t="str">
        <f>"00284344"</f>
        <v>00284344</v>
      </c>
      <c r="C2581" t="s">
        <v>6</v>
      </c>
    </row>
    <row r="2582" spans="1:3" ht="15">
      <c r="A2582">
        <v>2576</v>
      </c>
      <c r="B2582" t="str">
        <f>"00300309"</f>
        <v>00300309</v>
      </c>
      <c r="C2582" t="s">
        <v>6</v>
      </c>
    </row>
    <row r="2583" spans="1:3" ht="15">
      <c r="A2583">
        <v>2577</v>
      </c>
      <c r="B2583" t="str">
        <f>"00372086"</f>
        <v>00372086</v>
      </c>
      <c r="C2583" t="s">
        <v>6</v>
      </c>
    </row>
    <row r="2584" spans="1:3" ht="15">
      <c r="A2584">
        <v>2578</v>
      </c>
      <c r="B2584" t="str">
        <f>"00340006"</f>
        <v>00340006</v>
      </c>
      <c r="C2584" t="s">
        <v>6</v>
      </c>
    </row>
    <row r="2585" spans="1:3" ht="15">
      <c r="A2585">
        <v>2579</v>
      </c>
      <c r="B2585" t="str">
        <f>"201405000180"</f>
        <v>201405000180</v>
      </c>
      <c r="C2585" t="s">
        <v>6</v>
      </c>
    </row>
    <row r="2586" spans="1:3" ht="15">
      <c r="A2586">
        <v>2580</v>
      </c>
      <c r="B2586" t="str">
        <f>"00312441"</f>
        <v>00312441</v>
      </c>
      <c r="C2586" t="s">
        <v>6</v>
      </c>
    </row>
    <row r="2587" spans="1:3" ht="15">
      <c r="A2587">
        <v>2581</v>
      </c>
      <c r="B2587" t="str">
        <f>"201511007487"</f>
        <v>201511007487</v>
      </c>
      <c r="C2587" t="s">
        <v>6</v>
      </c>
    </row>
    <row r="2588" spans="1:3" ht="15">
      <c r="A2588">
        <v>2582</v>
      </c>
      <c r="B2588">
        <f>""</f>
      </c>
      <c r="C2588" t="s">
        <v>6</v>
      </c>
    </row>
    <row r="2589" spans="1:3" ht="15">
      <c r="A2589">
        <v>2583</v>
      </c>
      <c r="B2589">
        <f>""</f>
      </c>
      <c r="C2589" t="s">
        <v>6</v>
      </c>
    </row>
    <row r="2590" spans="1:3" ht="15">
      <c r="A2590">
        <v>2584</v>
      </c>
      <c r="B2590">
        <f>""</f>
      </c>
      <c r="C2590" t="s">
        <v>6</v>
      </c>
    </row>
    <row r="2591" spans="1:3" ht="15">
      <c r="A2591">
        <v>2585</v>
      </c>
      <c r="B2591">
        <f>""</f>
      </c>
      <c r="C2591" t="s">
        <v>6</v>
      </c>
    </row>
    <row r="2592" spans="1:3" ht="15">
      <c r="A2592">
        <v>2586</v>
      </c>
      <c r="B2592">
        <f>""</f>
      </c>
      <c r="C2592" t="s">
        <v>6</v>
      </c>
    </row>
    <row r="2593" spans="1:3" ht="15">
      <c r="A2593">
        <v>2587</v>
      </c>
      <c r="B2593" t="str">
        <f>"00383280"</f>
        <v>00383280</v>
      </c>
      <c r="C2593" t="s">
        <v>33</v>
      </c>
    </row>
    <row r="2594" spans="1:3" ht="15">
      <c r="A2594">
        <v>2588</v>
      </c>
      <c r="B2594" t="str">
        <f>"00334379"</f>
        <v>00334379</v>
      </c>
      <c r="C2594" t="s">
        <v>33</v>
      </c>
    </row>
    <row r="2595" spans="1:3" ht="15">
      <c r="A2595">
        <v>2589</v>
      </c>
      <c r="B2595" t="str">
        <f>"00400562"</f>
        <v>00400562</v>
      </c>
      <c r="C2595" t="s">
        <v>33</v>
      </c>
    </row>
    <row r="2596" spans="1:3" ht="15">
      <c r="A2596">
        <v>2590</v>
      </c>
      <c r="B2596" t="str">
        <f>"00386483"</f>
        <v>00386483</v>
      </c>
      <c r="C2596" t="s">
        <v>6</v>
      </c>
    </row>
    <row r="2597" spans="1:3" ht="15">
      <c r="A2597">
        <v>2591</v>
      </c>
      <c r="B2597" t="str">
        <f>"00095970"</f>
        <v>00095970</v>
      </c>
      <c r="C2597" t="s">
        <v>30</v>
      </c>
    </row>
    <row r="2598" spans="1:3" ht="15">
      <c r="A2598">
        <v>2592</v>
      </c>
      <c r="B2598" t="str">
        <f>"00381131"</f>
        <v>00381131</v>
      </c>
      <c r="C2598" t="s">
        <v>30</v>
      </c>
    </row>
    <row r="2599" spans="1:3" ht="15">
      <c r="A2599">
        <v>2593</v>
      </c>
      <c r="B2599" t="str">
        <f>"00375116"</f>
        <v>00375116</v>
      </c>
      <c r="C2599" t="s">
        <v>30</v>
      </c>
    </row>
    <row r="2600" spans="1:3" ht="15">
      <c r="A2600">
        <v>2594</v>
      </c>
      <c r="B2600">
        <f>""</f>
      </c>
      <c r="C2600" t="s">
        <v>6</v>
      </c>
    </row>
    <row r="2601" spans="1:3" ht="15">
      <c r="A2601">
        <v>2595</v>
      </c>
      <c r="B2601" t="str">
        <f>"00373956"</f>
        <v>00373956</v>
      </c>
      <c r="C2601" t="s">
        <v>30</v>
      </c>
    </row>
    <row r="2602" spans="1:3" ht="15">
      <c r="A2602">
        <v>2596</v>
      </c>
      <c r="B2602" t="str">
        <f>"200905000029"</f>
        <v>200905000029</v>
      </c>
      <c r="C2602" t="s">
        <v>6</v>
      </c>
    </row>
    <row r="2603" spans="1:3" ht="15">
      <c r="A2603">
        <v>2597</v>
      </c>
      <c r="B2603" t="str">
        <f>"00378318"</f>
        <v>00378318</v>
      </c>
      <c r="C2603" t="s">
        <v>21</v>
      </c>
    </row>
    <row r="2604" spans="1:3" ht="15">
      <c r="A2604">
        <v>2598</v>
      </c>
      <c r="B2604" t="str">
        <f>"00391383"</f>
        <v>00391383</v>
      </c>
      <c r="C2604" t="s">
        <v>21</v>
      </c>
    </row>
    <row r="2605" spans="1:3" ht="15">
      <c r="A2605">
        <v>2599</v>
      </c>
      <c r="B2605" t="str">
        <f>"00350374"</f>
        <v>00350374</v>
      </c>
      <c r="C2605" t="s">
        <v>33</v>
      </c>
    </row>
    <row r="2606" spans="1:3" ht="15">
      <c r="A2606">
        <v>2600</v>
      </c>
      <c r="B2606" t="str">
        <f>"200805001111"</f>
        <v>200805001111</v>
      </c>
      <c r="C2606" t="s">
        <v>6</v>
      </c>
    </row>
    <row r="2607" spans="1:3" ht="15">
      <c r="A2607">
        <v>2601</v>
      </c>
      <c r="B2607" t="str">
        <f>"00357659"</f>
        <v>00357659</v>
      </c>
      <c r="C2607" t="s">
        <v>6</v>
      </c>
    </row>
    <row r="2608" spans="1:3" ht="15">
      <c r="A2608">
        <v>2602</v>
      </c>
      <c r="B2608" t="str">
        <f>"00306720"</f>
        <v>00306720</v>
      </c>
      <c r="C2608" t="s">
        <v>30</v>
      </c>
    </row>
    <row r="2609" spans="1:3" ht="15">
      <c r="A2609">
        <v>2603</v>
      </c>
      <c r="B2609" t="str">
        <f>"00383868"</f>
        <v>00383868</v>
      </c>
      <c r="C2609" t="s">
        <v>6</v>
      </c>
    </row>
    <row r="2610" spans="1:3" ht="15">
      <c r="A2610">
        <v>2604</v>
      </c>
      <c r="B2610" t="str">
        <f>"00341162"</f>
        <v>00341162</v>
      </c>
      <c r="C2610" t="s">
        <v>6</v>
      </c>
    </row>
    <row r="2611" spans="1:3" ht="15">
      <c r="A2611">
        <v>2605</v>
      </c>
      <c r="B2611" t="str">
        <f>"00422238"</f>
        <v>00422238</v>
      </c>
      <c r="C2611" t="s">
        <v>6</v>
      </c>
    </row>
    <row r="2612" spans="1:3" ht="15">
      <c r="A2612">
        <v>2606</v>
      </c>
      <c r="B2612" t="str">
        <f>"00248533"</f>
        <v>00248533</v>
      </c>
      <c r="C2612" t="s">
        <v>7</v>
      </c>
    </row>
    <row r="2613" spans="1:3" ht="15">
      <c r="A2613">
        <v>2607</v>
      </c>
      <c r="B2613" t="str">
        <f>"00423491"</f>
        <v>00423491</v>
      </c>
      <c r="C2613" t="s">
        <v>6</v>
      </c>
    </row>
    <row r="2614" spans="1:3" ht="15">
      <c r="A2614">
        <v>2608</v>
      </c>
      <c r="B2614" t="str">
        <f>"00411145"</f>
        <v>00411145</v>
      </c>
      <c r="C2614" t="s">
        <v>30</v>
      </c>
    </row>
    <row r="2615" spans="1:3" ht="15">
      <c r="A2615">
        <v>2609</v>
      </c>
      <c r="B2615" t="str">
        <f>"00359852"</f>
        <v>00359852</v>
      </c>
      <c r="C2615" t="s">
        <v>33</v>
      </c>
    </row>
    <row r="2616" spans="1:3" ht="15">
      <c r="A2616">
        <v>2610</v>
      </c>
      <c r="B2616" t="str">
        <f>"201511034231"</f>
        <v>201511034231</v>
      </c>
      <c r="C2616" t="s">
        <v>34</v>
      </c>
    </row>
    <row r="2617" spans="1:3" ht="15">
      <c r="A2617">
        <v>2611</v>
      </c>
      <c r="B2617" t="str">
        <f>"201507001224"</f>
        <v>201507001224</v>
      </c>
      <c r="C2617" t="s">
        <v>34</v>
      </c>
    </row>
    <row r="2618" spans="1:3" ht="15">
      <c r="A2618">
        <v>2612</v>
      </c>
      <c r="B2618" t="str">
        <f>"00374314"</f>
        <v>00374314</v>
      </c>
      <c r="C2618" t="s">
        <v>34</v>
      </c>
    </row>
    <row r="2619" spans="1:3" ht="15">
      <c r="A2619">
        <v>2613</v>
      </c>
      <c r="B2619" t="str">
        <f>"00345487"</f>
        <v>00345487</v>
      </c>
      <c r="C2619" t="s">
        <v>34</v>
      </c>
    </row>
    <row r="2620" spans="1:3" ht="15">
      <c r="A2620">
        <v>2614</v>
      </c>
      <c r="B2620" t="str">
        <f>"00041464"</f>
        <v>00041464</v>
      </c>
      <c r="C2620" t="s">
        <v>34</v>
      </c>
    </row>
    <row r="2621" spans="1:3" ht="15">
      <c r="A2621">
        <v>2615</v>
      </c>
      <c r="B2621" t="str">
        <f>"00224022"</f>
        <v>00224022</v>
      </c>
      <c r="C2621" t="s">
        <v>34</v>
      </c>
    </row>
    <row r="2622" spans="1:3" ht="15">
      <c r="A2622">
        <v>2616</v>
      </c>
      <c r="B2622" t="str">
        <f>"00329858"</f>
        <v>00329858</v>
      </c>
      <c r="C2622" t="s">
        <v>34</v>
      </c>
    </row>
    <row r="2623" spans="1:3" ht="15">
      <c r="A2623">
        <v>2617</v>
      </c>
      <c r="B2623" t="str">
        <f>"00257430"</f>
        <v>00257430</v>
      </c>
      <c r="C2623" t="s">
        <v>34</v>
      </c>
    </row>
    <row r="2624" spans="1:3" ht="15">
      <c r="A2624">
        <v>2618</v>
      </c>
      <c r="B2624" t="str">
        <f>"00029642"</f>
        <v>00029642</v>
      </c>
      <c r="C2624" t="s">
        <v>34</v>
      </c>
    </row>
    <row r="2625" spans="1:3" ht="15">
      <c r="A2625">
        <v>2619</v>
      </c>
      <c r="B2625" t="str">
        <f>"00364851"</f>
        <v>00364851</v>
      </c>
      <c r="C2625" t="s">
        <v>34</v>
      </c>
    </row>
    <row r="2626" spans="1:3" ht="15">
      <c r="A2626">
        <v>2620</v>
      </c>
      <c r="B2626" t="str">
        <f>"00405632"</f>
        <v>00405632</v>
      </c>
      <c r="C2626" t="s">
        <v>34</v>
      </c>
    </row>
    <row r="2627" spans="1:3" ht="15">
      <c r="A2627">
        <v>2621</v>
      </c>
      <c r="B2627" t="str">
        <f>"00422629"</f>
        <v>00422629</v>
      </c>
      <c r="C2627" t="s">
        <v>34</v>
      </c>
    </row>
    <row r="2628" spans="1:3" ht="15">
      <c r="A2628">
        <v>2622</v>
      </c>
      <c r="B2628" t="str">
        <f>"00377578"</f>
        <v>00377578</v>
      </c>
      <c r="C2628" t="s">
        <v>34</v>
      </c>
    </row>
    <row r="2629" spans="1:3" ht="15">
      <c r="A2629">
        <v>2623</v>
      </c>
      <c r="B2629" t="str">
        <f>"00389358"</f>
        <v>00389358</v>
      </c>
      <c r="C2629" t="s">
        <v>34</v>
      </c>
    </row>
    <row r="2630" spans="1:3" ht="15">
      <c r="A2630">
        <v>2624</v>
      </c>
      <c r="B2630" t="str">
        <f>"00346559"</f>
        <v>00346559</v>
      </c>
      <c r="C2630" t="s">
        <v>34</v>
      </c>
    </row>
    <row r="2631" spans="1:3" ht="15">
      <c r="A2631">
        <v>2625</v>
      </c>
      <c r="B2631" t="str">
        <f>"00418621"</f>
        <v>00418621</v>
      </c>
      <c r="C2631" t="s">
        <v>34</v>
      </c>
    </row>
    <row r="2632" spans="1:3" ht="15">
      <c r="A2632">
        <v>2626</v>
      </c>
      <c r="B2632" t="str">
        <f>"201604000783"</f>
        <v>201604000783</v>
      </c>
      <c r="C2632" t="s">
        <v>34</v>
      </c>
    </row>
    <row r="2633" spans="1:3" ht="15">
      <c r="A2633">
        <v>2627</v>
      </c>
      <c r="B2633" t="str">
        <f>"00311519"</f>
        <v>00311519</v>
      </c>
      <c r="C2633" t="s">
        <v>34</v>
      </c>
    </row>
    <row r="2634" spans="1:3" ht="15">
      <c r="A2634">
        <v>2628</v>
      </c>
      <c r="B2634" t="str">
        <f>"00349750"</f>
        <v>00349750</v>
      </c>
      <c r="C2634" t="s">
        <v>34</v>
      </c>
    </row>
    <row r="2635" spans="1:3" ht="15">
      <c r="A2635">
        <v>2629</v>
      </c>
      <c r="B2635" t="str">
        <f>"201011000115"</f>
        <v>201011000115</v>
      </c>
      <c r="C2635" t="s">
        <v>34</v>
      </c>
    </row>
    <row r="2636" spans="1:3" ht="15">
      <c r="A2636">
        <v>2630</v>
      </c>
      <c r="B2636" t="str">
        <f>"00370685"</f>
        <v>00370685</v>
      </c>
      <c r="C2636" t="s">
        <v>34</v>
      </c>
    </row>
    <row r="2637" spans="1:3" ht="15">
      <c r="A2637">
        <v>2631</v>
      </c>
      <c r="B2637" t="str">
        <f>"00376649"</f>
        <v>00376649</v>
      </c>
      <c r="C2637" t="s">
        <v>34</v>
      </c>
    </row>
    <row r="2638" spans="1:3" ht="15">
      <c r="A2638">
        <v>2632</v>
      </c>
      <c r="B2638" t="str">
        <f>"00405232"</f>
        <v>00405232</v>
      </c>
      <c r="C2638" t="s">
        <v>34</v>
      </c>
    </row>
    <row r="2639" spans="1:3" ht="15">
      <c r="A2639">
        <v>2633</v>
      </c>
      <c r="B2639" t="str">
        <f>"00260118"</f>
        <v>00260118</v>
      </c>
      <c r="C2639" t="s">
        <v>34</v>
      </c>
    </row>
    <row r="2640" spans="1:3" ht="15">
      <c r="A2640">
        <v>2634</v>
      </c>
      <c r="B2640" t="str">
        <f>"00356927"</f>
        <v>00356927</v>
      </c>
      <c r="C2640" t="s">
        <v>34</v>
      </c>
    </row>
    <row r="2641" spans="1:3" ht="15">
      <c r="A2641">
        <v>2635</v>
      </c>
      <c r="B2641" t="str">
        <f>"00382846"</f>
        <v>00382846</v>
      </c>
      <c r="C2641" t="s">
        <v>34</v>
      </c>
    </row>
    <row r="2642" spans="1:3" ht="15">
      <c r="A2642">
        <v>2636</v>
      </c>
      <c r="B2642" t="str">
        <f>"00423317"</f>
        <v>00423317</v>
      </c>
      <c r="C2642" t="s">
        <v>34</v>
      </c>
    </row>
    <row r="2643" spans="1:3" ht="15">
      <c r="A2643">
        <v>2637</v>
      </c>
      <c r="B2643" t="str">
        <f>"00358833"</f>
        <v>00358833</v>
      </c>
      <c r="C2643" t="s">
        <v>34</v>
      </c>
    </row>
    <row r="2644" spans="1:3" ht="15">
      <c r="A2644">
        <v>2638</v>
      </c>
      <c r="B2644" t="str">
        <f>"00341475"</f>
        <v>00341475</v>
      </c>
      <c r="C2644" t="s">
        <v>34</v>
      </c>
    </row>
    <row r="2645" spans="1:3" ht="15">
      <c r="A2645">
        <v>2639</v>
      </c>
      <c r="B2645" t="str">
        <f>"00398564"</f>
        <v>00398564</v>
      </c>
      <c r="C2645" t="s">
        <v>34</v>
      </c>
    </row>
    <row r="2646" spans="1:3" ht="15">
      <c r="A2646">
        <v>2640</v>
      </c>
      <c r="B2646" t="str">
        <f>"00392739"</f>
        <v>00392739</v>
      </c>
      <c r="C2646" t="s">
        <v>34</v>
      </c>
    </row>
    <row r="2647" spans="1:3" ht="15">
      <c r="A2647">
        <v>2641</v>
      </c>
      <c r="B2647" t="str">
        <f>"00380629"</f>
        <v>00380629</v>
      </c>
      <c r="C2647" t="s">
        <v>34</v>
      </c>
    </row>
    <row r="2648" spans="1:3" ht="15">
      <c r="A2648">
        <v>2642</v>
      </c>
      <c r="B2648" t="str">
        <f>"201511038916"</f>
        <v>201511038916</v>
      </c>
      <c r="C2648" t="s">
        <v>34</v>
      </c>
    </row>
    <row r="2649" spans="1:3" ht="15">
      <c r="A2649">
        <v>2643</v>
      </c>
      <c r="B2649" t="str">
        <f>"00266292"</f>
        <v>00266292</v>
      </c>
      <c r="C2649" t="s">
        <v>34</v>
      </c>
    </row>
    <row r="2650" spans="1:3" ht="15">
      <c r="A2650">
        <v>2644</v>
      </c>
      <c r="B2650" t="str">
        <f>"00039894"</f>
        <v>00039894</v>
      </c>
      <c r="C2650" t="s">
        <v>34</v>
      </c>
    </row>
    <row r="2651" spans="1:3" ht="15">
      <c r="A2651">
        <v>2645</v>
      </c>
      <c r="B2651" t="str">
        <f>"201406003904"</f>
        <v>201406003904</v>
      </c>
      <c r="C2651" t="s">
        <v>34</v>
      </c>
    </row>
    <row r="2652" spans="1:3" ht="15">
      <c r="A2652">
        <v>2646</v>
      </c>
      <c r="B2652" t="str">
        <f>"00023491"</f>
        <v>00023491</v>
      </c>
      <c r="C2652" t="s">
        <v>34</v>
      </c>
    </row>
    <row r="2653" spans="1:3" ht="15">
      <c r="A2653">
        <v>2647</v>
      </c>
      <c r="B2653" t="str">
        <f>"00407170"</f>
        <v>00407170</v>
      </c>
      <c r="C2653" t="s">
        <v>34</v>
      </c>
    </row>
    <row r="2654" spans="1:3" ht="15">
      <c r="A2654">
        <v>2648</v>
      </c>
      <c r="B2654" t="str">
        <f>"00323893"</f>
        <v>00323893</v>
      </c>
      <c r="C2654" t="s">
        <v>34</v>
      </c>
    </row>
    <row r="2655" spans="1:3" ht="15">
      <c r="A2655">
        <v>2649</v>
      </c>
      <c r="B2655" t="str">
        <f>"00351307"</f>
        <v>00351307</v>
      </c>
      <c r="C2655" t="s">
        <v>34</v>
      </c>
    </row>
    <row r="2656" spans="1:3" ht="15">
      <c r="A2656">
        <v>2650</v>
      </c>
      <c r="B2656" t="str">
        <f>"00385003"</f>
        <v>00385003</v>
      </c>
      <c r="C2656" t="s">
        <v>34</v>
      </c>
    </row>
    <row r="2657" spans="1:3" ht="15">
      <c r="A2657">
        <v>2651</v>
      </c>
      <c r="B2657" t="str">
        <f>"00350008"</f>
        <v>00350008</v>
      </c>
      <c r="C2657" t="s">
        <v>34</v>
      </c>
    </row>
    <row r="2658" spans="1:3" ht="15">
      <c r="A2658">
        <v>2652</v>
      </c>
      <c r="B2658" t="str">
        <f>"00410026"</f>
        <v>00410026</v>
      </c>
      <c r="C2658" t="s">
        <v>34</v>
      </c>
    </row>
    <row r="2659" spans="1:3" ht="15">
      <c r="A2659">
        <v>2653</v>
      </c>
      <c r="B2659" t="str">
        <f>"00313273"</f>
        <v>00313273</v>
      </c>
      <c r="C2659" t="s">
        <v>34</v>
      </c>
    </row>
    <row r="2660" spans="1:3" ht="15">
      <c r="A2660">
        <v>2654</v>
      </c>
      <c r="B2660" t="str">
        <f>"201511013720"</f>
        <v>201511013720</v>
      </c>
      <c r="C2660" t="s">
        <v>34</v>
      </c>
    </row>
    <row r="2661" spans="1:3" ht="15">
      <c r="A2661">
        <v>2655</v>
      </c>
      <c r="B2661" t="str">
        <f>"00238164"</f>
        <v>00238164</v>
      </c>
      <c r="C2661" t="s">
        <v>34</v>
      </c>
    </row>
    <row r="2662" spans="1:3" ht="15">
      <c r="A2662">
        <v>2656</v>
      </c>
      <c r="B2662" t="str">
        <f>"00091361"</f>
        <v>00091361</v>
      </c>
      <c r="C2662" t="s">
        <v>34</v>
      </c>
    </row>
    <row r="2663" spans="1:3" ht="15">
      <c r="A2663">
        <v>2657</v>
      </c>
      <c r="B2663" t="str">
        <f>"00233205"</f>
        <v>00233205</v>
      </c>
      <c r="C2663" t="s">
        <v>34</v>
      </c>
    </row>
    <row r="2664" spans="1:3" ht="15">
      <c r="A2664">
        <v>2658</v>
      </c>
      <c r="B2664" t="str">
        <f>"201510004772"</f>
        <v>201510004772</v>
      </c>
      <c r="C2664" t="s">
        <v>34</v>
      </c>
    </row>
    <row r="2665" spans="1:3" ht="15">
      <c r="A2665">
        <v>2659</v>
      </c>
      <c r="B2665" t="str">
        <f>"00415192"</f>
        <v>00415192</v>
      </c>
      <c r="C2665" t="s">
        <v>34</v>
      </c>
    </row>
    <row r="2666" spans="1:3" ht="15">
      <c r="A2666">
        <v>2660</v>
      </c>
      <c r="B2666" t="str">
        <f>"00274972"</f>
        <v>00274972</v>
      </c>
      <c r="C2666" t="s">
        <v>34</v>
      </c>
    </row>
    <row r="2667" spans="1:3" ht="15">
      <c r="A2667">
        <v>2661</v>
      </c>
      <c r="B2667" t="str">
        <f>"00391468"</f>
        <v>00391468</v>
      </c>
      <c r="C2667" t="s">
        <v>34</v>
      </c>
    </row>
    <row r="2668" spans="1:3" ht="15">
      <c r="A2668">
        <v>2662</v>
      </c>
      <c r="B2668" t="str">
        <f>"00411586"</f>
        <v>00411586</v>
      </c>
      <c r="C2668" t="s">
        <v>34</v>
      </c>
    </row>
    <row r="2669" spans="1:3" ht="15">
      <c r="A2669">
        <v>2663</v>
      </c>
      <c r="B2669" t="str">
        <f>"00368189"</f>
        <v>00368189</v>
      </c>
      <c r="C2669" t="s">
        <v>34</v>
      </c>
    </row>
    <row r="2670" spans="1:3" ht="15">
      <c r="A2670">
        <v>2664</v>
      </c>
      <c r="B2670" t="str">
        <f>"00267020"</f>
        <v>00267020</v>
      </c>
      <c r="C2670" t="s">
        <v>34</v>
      </c>
    </row>
    <row r="2671" spans="1:3" ht="15">
      <c r="A2671">
        <v>2665</v>
      </c>
      <c r="B2671" t="str">
        <f>"00213053"</f>
        <v>00213053</v>
      </c>
      <c r="C2671" t="s">
        <v>34</v>
      </c>
    </row>
    <row r="2672" spans="1:3" ht="15">
      <c r="A2672">
        <v>2666</v>
      </c>
      <c r="B2672" t="str">
        <f>"00342027"</f>
        <v>00342027</v>
      </c>
      <c r="C2672" t="s">
        <v>34</v>
      </c>
    </row>
    <row r="2673" spans="1:3" ht="15">
      <c r="A2673">
        <v>2667</v>
      </c>
      <c r="B2673" t="str">
        <f>"00354157"</f>
        <v>00354157</v>
      </c>
      <c r="C2673" t="s">
        <v>34</v>
      </c>
    </row>
    <row r="2674" spans="1:3" ht="15">
      <c r="A2674">
        <v>2668</v>
      </c>
      <c r="B2674" t="str">
        <f>"201402008194"</f>
        <v>201402008194</v>
      </c>
      <c r="C2674" t="s">
        <v>34</v>
      </c>
    </row>
    <row r="2675" spans="1:3" ht="15">
      <c r="A2675">
        <v>2669</v>
      </c>
      <c r="B2675" t="str">
        <f>"00419976"</f>
        <v>00419976</v>
      </c>
      <c r="C2675" t="s">
        <v>34</v>
      </c>
    </row>
    <row r="2676" spans="1:3" ht="15">
      <c r="A2676">
        <v>2670</v>
      </c>
      <c r="B2676" t="str">
        <f>"00148415"</f>
        <v>00148415</v>
      </c>
      <c r="C2676" t="s">
        <v>34</v>
      </c>
    </row>
    <row r="2677" spans="1:3" ht="15">
      <c r="A2677">
        <v>2671</v>
      </c>
      <c r="B2677" t="str">
        <f>"00362677"</f>
        <v>00362677</v>
      </c>
      <c r="C2677" t="s">
        <v>34</v>
      </c>
    </row>
    <row r="2678" spans="1:3" ht="15">
      <c r="A2678">
        <v>2672</v>
      </c>
      <c r="B2678" t="str">
        <f>"00312164"</f>
        <v>00312164</v>
      </c>
      <c r="C2678" t="s">
        <v>34</v>
      </c>
    </row>
    <row r="2679" spans="1:3" ht="15">
      <c r="A2679">
        <v>2673</v>
      </c>
      <c r="B2679" t="str">
        <f>"00422351"</f>
        <v>00422351</v>
      </c>
      <c r="C2679" t="s">
        <v>34</v>
      </c>
    </row>
    <row r="2680" spans="1:3" ht="15">
      <c r="A2680">
        <v>2674</v>
      </c>
      <c r="B2680" t="str">
        <f>"00385068"</f>
        <v>00385068</v>
      </c>
      <c r="C2680" t="s">
        <v>34</v>
      </c>
    </row>
    <row r="2681" spans="1:3" ht="15">
      <c r="A2681">
        <v>2675</v>
      </c>
      <c r="B2681" t="str">
        <f>"00382880"</f>
        <v>00382880</v>
      </c>
      <c r="C2681" t="s">
        <v>34</v>
      </c>
    </row>
    <row r="2682" spans="1:3" ht="15">
      <c r="A2682">
        <v>2676</v>
      </c>
      <c r="B2682" t="str">
        <f>"00101947"</f>
        <v>00101947</v>
      </c>
      <c r="C2682" t="s">
        <v>34</v>
      </c>
    </row>
    <row r="2683" spans="1:3" ht="15">
      <c r="A2683">
        <v>2677</v>
      </c>
      <c r="B2683" t="str">
        <f>"00302467"</f>
        <v>00302467</v>
      </c>
      <c r="C2683" t="s">
        <v>34</v>
      </c>
    </row>
    <row r="2684" spans="1:3" ht="15">
      <c r="A2684">
        <v>2678</v>
      </c>
      <c r="B2684" t="str">
        <f>"00295213"</f>
        <v>00295213</v>
      </c>
      <c r="C2684" t="s">
        <v>34</v>
      </c>
    </row>
    <row r="2685" spans="1:3" ht="15">
      <c r="A2685">
        <v>2679</v>
      </c>
      <c r="B2685" t="str">
        <f>"00403793"</f>
        <v>00403793</v>
      </c>
      <c r="C2685" t="s">
        <v>34</v>
      </c>
    </row>
    <row r="2686" spans="1:3" ht="15">
      <c r="A2686">
        <v>2680</v>
      </c>
      <c r="B2686" t="str">
        <f>"00355634"</f>
        <v>00355634</v>
      </c>
      <c r="C2686" t="s">
        <v>34</v>
      </c>
    </row>
    <row r="2687" spans="1:3" ht="15">
      <c r="A2687">
        <v>2681</v>
      </c>
      <c r="B2687" t="str">
        <f>"00391062"</f>
        <v>00391062</v>
      </c>
      <c r="C2687" t="s">
        <v>34</v>
      </c>
    </row>
    <row r="2688" spans="1:3" ht="15">
      <c r="A2688">
        <v>2682</v>
      </c>
      <c r="B2688" t="str">
        <f>"00338619"</f>
        <v>00338619</v>
      </c>
      <c r="C2688" t="s">
        <v>34</v>
      </c>
    </row>
    <row r="2689" spans="1:3" ht="15">
      <c r="A2689">
        <v>2683</v>
      </c>
      <c r="B2689" t="str">
        <f>"00422395"</f>
        <v>00422395</v>
      </c>
      <c r="C2689" t="s">
        <v>34</v>
      </c>
    </row>
    <row r="2690" spans="1:3" ht="15">
      <c r="A2690">
        <v>2684</v>
      </c>
      <c r="B2690" t="str">
        <f>"00377224"</f>
        <v>00377224</v>
      </c>
      <c r="C2690" t="s">
        <v>34</v>
      </c>
    </row>
    <row r="2691" spans="1:3" ht="15">
      <c r="A2691">
        <v>2685</v>
      </c>
      <c r="B2691" t="str">
        <f>"00423686"</f>
        <v>00423686</v>
      </c>
      <c r="C2691" t="s">
        <v>34</v>
      </c>
    </row>
    <row r="2692" spans="1:3" ht="15">
      <c r="A2692">
        <v>2686</v>
      </c>
      <c r="B2692" t="str">
        <f>"00285101"</f>
        <v>00285101</v>
      </c>
      <c r="C2692" t="s">
        <v>34</v>
      </c>
    </row>
    <row r="2693" spans="1:3" ht="15">
      <c r="A2693">
        <v>2687</v>
      </c>
      <c r="B2693" t="str">
        <f>"00397623"</f>
        <v>00397623</v>
      </c>
      <c r="C2693" t="s">
        <v>34</v>
      </c>
    </row>
    <row r="2694" spans="1:3" ht="15">
      <c r="A2694">
        <v>2688</v>
      </c>
      <c r="B2694" t="str">
        <f>"00418660"</f>
        <v>00418660</v>
      </c>
      <c r="C2694" t="s">
        <v>34</v>
      </c>
    </row>
    <row r="2695" spans="1:3" ht="15">
      <c r="A2695">
        <v>2689</v>
      </c>
      <c r="B2695" t="str">
        <f>"00129251"</f>
        <v>00129251</v>
      </c>
      <c r="C2695" t="s">
        <v>34</v>
      </c>
    </row>
    <row r="2696" spans="1:3" ht="15">
      <c r="A2696">
        <v>2690</v>
      </c>
      <c r="B2696" t="str">
        <f>"00343744"</f>
        <v>00343744</v>
      </c>
      <c r="C2696" t="s">
        <v>34</v>
      </c>
    </row>
    <row r="2697" spans="1:3" ht="15">
      <c r="A2697">
        <v>2691</v>
      </c>
      <c r="B2697" t="str">
        <f>"00301759"</f>
        <v>00301759</v>
      </c>
      <c r="C2697" t="s">
        <v>34</v>
      </c>
    </row>
    <row r="2698" spans="1:3" ht="15">
      <c r="A2698">
        <v>2692</v>
      </c>
      <c r="B2698" t="str">
        <f>"00390310"</f>
        <v>00390310</v>
      </c>
      <c r="C2698" t="s">
        <v>34</v>
      </c>
    </row>
    <row r="2699" spans="1:3" ht="15">
      <c r="A2699">
        <v>2693</v>
      </c>
      <c r="B2699" t="str">
        <f>"00375965"</f>
        <v>00375965</v>
      </c>
      <c r="C2699" t="s">
        <v>34</v>
      </c>
    </row>
    <row r="2700" spans="1:3" ht="15">
      <c r="A2700">
        <v>2694</v>
      </c>
      <c r="B2700" t="str">
        <f>"00387769"</f>
        <v>00387769</v>
      </c>
      <c r="C2700" t="s">
        <v>34</v>
      </c>
    </row>
    <row r="2701" spans="1:3" ht="15">
      <c r="A2701">
        <v>2695</v>
      </c>
      <c r="B2701" t="str">
        <f>"00373844"</f>
        <v>00373844</v>
      </c>
      <c r="C2701" t="s">
        <v>34</v>
      </c>
    </row>
    <row r="2702" spans="1:3" ht="15">
      <c r="A2702">
        <v>2696</v>
      </c>
      <c r="B2702" t="str">
        <f>"201406018095"</f>
        <v>201406018095</v>
      </c>
      <c r="C2702" t="s">
        <v>34</v>
      </c>
    </row>
    <row r="2703" spans="1:3" ht="15">
      <c r="A2703">
        <v>2697</v>
      </c>
      <c r="B2703" t="str">
        <f>"00405159"</f>
        <v>00405159</v>
      </c>
      <c r="C2703" t="s">
        <v>34</v>
      </c>
    </row>
    <row r="2704" spans="1:3" ht="15">
      <c r="A2704">
        <v>2698</v>
      </c>
      <c r="B2704" t="str">
        <f>"00419488"</f>
        <v>00419488</v>
      </c>
      <c r="C2704" t="s">
        <v>34</v>
      </c>
    </row>
    <row r="2705" spans="1:3" ht="15">
      <c r="A2705">
        <v>2699</v>
      </c>
      <c r="B2705" t="str">
        <f>"00355643"</f>
        <v>00355643</v>
      </c>
      <c r="C2705" t="s">
        <v>34</v>
      </c>
    </row>
    <row r="2706" spans="1:3" ht="15">
      <c r="A2706">
        <v>2700</v>
      </c>
      <c r="B2706" t="str">
        <f>"00418308"</f>
        <v>00418308</v>
      </c>
      <c r="C2706" t="s">
        <v>34</v>
      </c>
    </row>
    <row r="2707" spans="1:3" ht="15">
      <c r="A2707">
        <v>2701</v>
      </c>
      <c r="B2707" t="str">
        <f>"00017254"</f>
        <v>00017254</v>
      </c>
      <c r="C2707" t="s">
        <v>34</v>
      </c>
    </row>
    <row r="2708" spans="1:3" ht="15">
      <c r="A2708">
        <v>2702</v>
      </c>
      <c r="B2708" t="str">
        <f>"00275454"</f>
        <v>00275454</v>
      </c>
      <c r="C2708" t="s">
        <v>34</v>
      </c>
    </row>
    <row r="2709" spans="1:3" ht="15">
      <c r="A2709">
        <v>2703</v>
      </c>
      <c r="B2709" t="str">
        <f>"00384774"</f>
        <v>00384774</v>
      </c>
      <c r="C2709" t="s">
        <v>34</v>
      </c>
    </row>
    <row r="2710" spans="1:3" ht="15">
      <c r="A2710">
        <v>2704</v>
      </c>
      <c r="B2710" t="str">
        <f>"00393438"</f>
        <v>00393438</v>
      </c>
      <c r="C2710" t="s">
        <v>34</v>
      </c>
    </row>
    <row r="2711" spans="1:3" ht="15">
      <c r="A2711">
        <v>2705</v>
      </c>
      <c r="B2711" t="str">
        <f>"00275825"</f>
        <v>00275825</v>
      </c>
      <c r="C2711" t="s">
        <v>34</v>
      </c>
    </row>
    <row r="2712" spans="1:3" ht="15">
      <c r="A2712">
        <v>2706</v>
      </c>
      <c r="B2712" t="str">
        <f>"00071374"</f>
        <v>00071374</v>
      </c>
      <c r="C2712" t="s">
        <v>34</v>
      </c>
    </row>
    <row r="2713" spans="1:3" ht="15">
      <c r="A2713">
        <v>2707</v>
      </c>
      <c r="B2713" t="str">
        <f>"00348173"</f>
        <v>00348173</v>
      </c>
      <c r="C2713" t="s">
        <v>34</v>
      </c>
    </row>
    <row r="2714" spans="1:3" ht="15">
      <c r="A2714">
        <v>2708</v>
      </c>
      <c r="B2714" t="str">
        <f>"00253633"</f>
        <v>00253633</v>
      </c>
      <c r="C2714" t="s">
        <v>34</v>
      </c>
    </row>
    <row r="2715" spans="1:3" ht="15">
      <c r="A2715">
        <v>2709</v>
      </c>
      <c r="B2715" t="str">
        <f>"00349882"</f>
        <v>00349882</v>
      </c>
      <c r="C2715" t="s">
        <v>34</v>
      </c>
    </row>
    <row r="2716" spans="1:3" ht="15">
      <c r="A2716">
        <v>2710</v>
      </c>
      <c r="B2716" t="str">
        <f>"00150873"</f>
        <v>00150873</v>
      </c>
      <c r="C2716" t="s">
        <v>34</v>
      </c>
    </row>
    <row r="2717" spans="1:3" ht="15">
      <c r="A2717">
        <v>2711</v>
      </c>
      <c r="B2717" t="str">
        <f>"00389404"</f>
        <v>00389404</v>
      </c>
      <c r="C2717" t="s">
        <v>34</v>
      </c>
    </row>
    <row r="2718" spans="1:3" ht="15">
      <c r="A2718">
        <v>2712</v>
      </c>
      <c r="B2718" t="str">
        <f>"00377510"</f>
        <v>00377510</v>
      </c>
      <c r="C2718" t="s">
        <v>34</v>
      </c>
    </row>
    <row r="2719" spans="1:3" ht="15">
      <c r="A2719">
        <v>2713</v>
      </c>
      <c r="B2719" t="str">
        <f>"00348666"</f>
        <v>00348666</v>
      </c>
      <c r="C2719" t="s">
        <v>34</v>
      </c>
    </row>
    <row r="2720" spans="1:3" ht="15">
      <c r="A2720">
        <v>2714</v>
      </c>
      <c r="B2720" t="str">
        <f>"00408782"</f>
        <v>00408782</v>
      </c>
      <c r="C2720" t="s">
        <v>34</v>
      </c>
    </row>
    <row r="2721" spans="1:3" ht="15">
      <c r="A2721">
        <v>2715</v>
      </c>
      <c r="B2721" t="str">
        <f>"00173657"</f>
        <v>00173657</v>
      </c>
      <c r="C2721" t="s">
        <v>34</v>
      </c>
    </row>
    <row r="2722" spans="1:3" ht="15">
      <c r="A2722">
        <v>2716</v>
      </c>
      <c r="B2722" t="str">
        <f>"00415355"</f>
        <v>00415355</v>
      </c>
      <c r="C2722" t="s">
        <v>34</v>
      </c>
    </row>
    <row r="2723" spans="1:3" ht="15">
      <c r="A2723">
        <v>2717</v>
      </c>
      <c r="B2723" t="str">
        <f>"00352278"</f>
        <v>00352278</v>
      </c>
      <c r="C2723" t="s">
        <v>21</v>
      </c>
    </row>
    <row r="2724" spans="1:3" ht="15">
      <c r="A2724">
        <v>2718</v>
      </c>
      <c r="B2724" t="str">
        <f>"00246530"</f>
        <v>00246530</v>
      </c>
      <c r="C2724" t="s">
        <v>34</v>
      </c>
    </row>
    <row r="2725" spans="1:3" ht="15">
      <c r="A2725">
        <v>2719</v>
      </c>
      <c r="B2725" t="str">
        <f>"00395147"</f>
        <v>00395147</v>
      </c>
      <c r="C2725" t="s">
        <v>34</v>
      </c>
    </row>
    <row r="2726" spans="1:3" ht="15">
      <c r="A2726">
        <v>2720</v>
      </c>
      <c r="B2726" t="str">
        <f>"00043768"</f>
        <v>00043768</v>
      </c>
      <c r="C2726" t="s">
        <v>34</v>
      </c>
    </row>
    <row r="2727" spans="1:3" ht="15">
      <c r="A2727">
        <v>2721</v>
      </c>
      <c r="B2727" t="str">
        <f>"00366930"</f>
        <v>00366930</v>
      </c>
      <c r="C2727" t="s">
        <v>34</v>
      </c>
    </row>
    <row r="2728" spans="1:3" ht="15">
      <c r="A2728">
        <v>2722</v>
      </c>
      <c r="B2728" t="str">
        <f>"00324028"</f>
        <v>00324028</v>
      </c>
      <c r="C2728" t="s">
        <v>34</v>
      </c>
    </row>
    <row r="2729" spans="1:3" ht="15">
      <c r="A2729">
        <v>2723</v>
      </c>
      <c r="B2729" t="str">
        <f>"00419203"</f>
        <v>00419203</v>
      </c>
      <c r="C2729" t="s">
        <v>34</v>
      </c>
    </row>
    <row r="2730" spans="1:3" ht="15">
      <c r="A2730">
        <v>2724</v>
      </c>
      <c r="B2730" t="str">
        <f>"00372143"</f>
        <v>00372143</v>
      </c>
      <c r="C2730" t="s">
        <v>34</v>
      </c>
    </row>
    <row r="2731" spans="1:3" ht="15">
      <c r="A2731">
        <v>2725</v>
      </c>
      <c r="B2731" t="str">
        <f>"00362048"</f>
        <v>00362048</v>
      </c>
      <c r="C2731" t="s">
        <v>34</v>
      </c>
    </row>
    <row r="2732" spans="1:3" ht="15">
      <c r="A2732">
        <v>2726</v>
      </c>
      <c r="B2732" t="str">
        <f>"00374132"</f>
        <v>00374132</v>
      </c>
      <c r="C2732" t="s">
        <v>34</v>
      </c>
    </row>
    <row r="2733" spans="1:3" ht="15">
      <c r="A2733">
        <v>2727</v>
      </c>
      <c r="B2733" t="str">
        <f>"00089065"</f>
        <v>00089065</v>
      </c>
      <c r="C2733" t="s">
        <v>34</v>
      </c>
    </row>
    <row r="2734" spans="1:3" ht="15">
      <c r="A2734">
        <v>2728</v>
      </c>
      <c r="B2734" t="str">
        <f>"00399501"</f>
        <v>00399501</v>
      </c>
      <c r="C2734" t="s">
        <v>34</v>
      </c>
    </row>
    <row r="2735" spans="1:3" ht="15">
      <c r="A2735">
        <v>2729</v>
      </c>
      <c r="B2735" t="str">
        <f>"00415634"</f>
        <v>00415634</v>
      </c>
      <c r="C2735" t="s">
        <v>34</v>
      </c>
    </row>
    <row r="2736" spans="1:3" ht="15">
      <c r="A2736">
        <v>2730</v>
      </c>
      <c r="B2736" t="str">
        <f>"00389249"</f>
        <v>00389249</v>
      </c>
      <c r="C2736" t="s">
        <v>34</v>
      </c>
    </row>
    <row r="2737" spans="1:3" ht="15">
      <c r="A2737">
        <v>2731</v>
      </c>
      <c r="B2737" t="str">
        <f>"00423415"</f>
        <v>00423415</v>
      </c>
      <c r="C2737" t="s">
        <v>34</v>
      </c>
    </row>
    <row r="2738" spans="1:3" ht="15">
      <c r="A2738">
        <v>2732</v>
      </c>
      <c r="B2738" t="str">
        <f>"00318771"</f>
        <v>00318771</v>
      </c>
      <c r="C2738" t="s">
        <v>34</v>
      </c>
    </row>
    <row r="2739" spans="1:3" ht="15">
      <c r="A2739">
        <v>2733</v>
      </c>
      <c r="B2739" t="str">
        <f>"00300584"</f>
        <v>00300584</v>
      </c>
      <c r="C2739" t="s">
        <v>34</v>
      </c>
    </row>
    <row r="2740" spans="1:3" ht="15">
      <c r="A2740">
        <v>2734</v>
      </c>
      <c r="B2740" t="str">
        <f>"201402008032"</f>
        <v>201402008032</v>
      </c>
      <c r="C2740" t="s">
        <v>34</v>
      </c>
    </row>
    <row r="2741" spans="1:3" ht="15">
      <c r="A2741">
        <v>2735</v>
      </c>
      <c r="B2741" t="str">
        <f>"00283312"</f>
        <v>00283312</v>
      </c>
      <c r="C2741" t="s">
        <v>34</v>
      </c>
    </row>
    <row r="2742" spans="1:3" ht="15">
      <c r="A2742">
        <v>2736</v>
      </c>
      <c r="B2742" t="str">
        <f>"00027215"</f>
        <v>00027215</v>
      </c>
      <c r="C2742" t="s">
        <v>34</v>
      </c>
    </row>
    <row r="2743" spans="1:3" ht="15">
      <c r="A2743">
        <v>2737</v>
      </c>
      <c r="B2743" t="str">
        <f>"00248467"</f>
        <v>00248467</v>
      </c>
      <c r="C2743" t="s">
        <v>34</v>
      </c>
    </row>
    <row r="2744" spans="1:3" ht="15">
      <c r="A2744">
        <v>2738</v>
      </c>
      <c r="B2744" t="str">
        <f>"00355020"</f>
        <v>00355020</v>
      </c>
      <c r="C2744" t="s">
        <v>34</v>
      </c>
    </row>
    <row r="2745" spans="1:3" ht="15">
      <c r="A2745">
        <v>2739</v>
      </c>
      <c r="B2745" t="str">
        <f>"201411001693"</f>
        <v>201411001693</v>
      </c>
      <c r="C2745" t="s">
        <v>34</v>
      </c>
    </row>
    <row r="2746" spans="1:3" ht="15">
      <c r="A2746">
        <v>2740</v>
      </c>
      <c r="B2746" t="str">
        <f>"00040194"</f>
        <v>00040194</v>
      </c>
      <c r="C2746" t="s">
        <v>34</v>
      </c>
    </row>
    <row r="2747" spans="1:3" ht="15">
      <c r="A2747">
        <v>2741</v>
      </c>
      <c r="B2747" t="str">
        <f>"00389117"</f>
        <v>00389117</v>
      </c>
      <c r="C2747" t="s">
        <v>34</v>
      </c>
    </row>
    <row r="2748" spans="1:3" ht="15">
      <c r="A2748">
        <v>2742</v>
      </c>
      <c r="B2748" t="str">
        <f>"00419363"</f>
        <v>00419363</v>
      </c>
      <c r="C2748" t="s">
        <v>34</v>
      </c>
    </row>
    <row r="2749" spans="1:3" ht="15">
      <c r="A2749">
        <v>2743</v>
      </c>
      <c r="B2749" t="str">
        <f>"00423101"</f>
        <v>00423101</v>
      </c>
      <c r="C2749" t="s">
        <v>34</v>
      </c>
    </row>
    <row r="2750" spans="1:3" ht="15">
      <c r="A2750">
        <v>2744</v>
      </c>
      <c r="B2750" t="str">
        <f>"00289494"</f>
        <v>00289494</v>
      </c>
      <c r="C2750" t="s">
        <v>34</v>
      </c>
    </row>
    <row r="2751" spans="1:3" ht="15">
      <c r="A2751">
        <v>2745</v>
      </c>
      <c r="B2751" t="str">
        <f>"00365567"</f>
        <v>00365567</v>
      </c>
      <c r="C2751" t="s">
        <v>34</v>
      </c>
    </row>
    <row r="2752" spans="1:3" ht="15">
      <c r="A2752">
        <v>2746</v>
      </c>
      <c r="B2752" t="str">
        <f>"00305366"</f>
        <v>00305366</v>
      </c>
      <c r="C2752" t="s">
        <v>34</v>
      </c>
    </row>
    <row r="2753" spans="1:3" ht="15">
      <c r="A2753">
        <v>2747</v>
      </c>
      <c r="B2753" t="str">
        <f>"201502003438"</f>
        <v>201502003438</v>
      </c>
      <c r="C2753" t="s">
        <v>34</v>
      </c>
    </row>
    <row r="2754" spans="1:3" ht="15">
      <c r="A2754">
        <v>2748</v>
      </c>
      <c r="B2754" t="str">
        <f>"00366483"</f>
        <v>00366483</v>
      </c>
      <c r="C2754" t="s">
        <v>34</v>
      </c>
    </row>
    <row r="2755" spans="1:3" ht="15">
      <c r="A2755">
        <v>2749</v>
      </c>
      <c r="B2755" t="str">
        <f>"00423709"</f>
        <v>00423709</v>
      </c>
      <c r="C2755" t="s">
        <v>34</v>
      </c>
    </row>
    <row r="2756" spans="1:3" ht="15">
      <c r="A2756">
        <v>2750</v>
      </c>
      <c r="B2756" t="str">
        <f>"201507001842"</f>
        <v>201507001842</v>
      </c>
      <c r="C2756" t="s">
        <v>34</v>
      </c>
    </row>
    <row r="2757" spans="1:3" ht="15">
      <c r="A2757">
        <v>2751</v>
      </c>
      <c r="B2757" t="str">
        <f>"00420659"</f>
        <v>00420659</v>
      </c>
      <c r="C2757" t="s">
        <v>34</v>
      </c>
    </row>
    <row r="2758" spans="1:3" ht="15">
      <c r="A2758">
        <v>2752</v>
      </c>
      <c r="B2758" t="str">
        <f>"00356346"</f>
        <v>00356346</v>
      </c>
      <c r="C2758" t="s">
        <v>34</v>
      </c>
    </row>
    <row r="2759" spans="1:3" ht="15">
      <c r="A2759">
        <v>2753</v>
      </c>
      <c r="B2759" t="str">
        <f>"00374094"</f>
        <v>00374094</v>
      </c>
      <c r="C2759" t="s">
        <v>34</v>
      </c>
    </row>
    <row r="2760" spans="1:3" ht="15">
      <c r="A2760">
        <v>2754</v>
      </c>
      <c r="B2760" t="str">
        <f>"00402117"</f>
        <v>00402117</v>
      </c>
      <c r="C2760" t="s">
        <v>34</v>
      </c>
    </row>
    <row r="2761" spans="1:3" ht="15">
      <c r="A2761">
        <v>2755</v>
      </c>
      <c r="B2761" t="str">
        <f>"00364254"</f>
        <v>00364254</v>
      </c>
      <c r="C2761" t="s">
        <v>34</v>
      </c>
    </row>
    <row r="2762" spans="1:3" ht="15">
      <c r="A2762">
        <v>2756</v>
      </c>
      <c r="B2762" t="str">
        <f>"00352947"</f>
        <v>00352947</v>
      </c>
      <c r="C2762" t="s">
        <v>34</v>
      </c>
    </row>
    <row r="2763" spans="1:3" ht="15">
      <c r="A2763">
        <v>2757</v>
      </c>
      <c r="B2763" t="str">
        <f>"00224351"</f>
        <v>00224351</v>
      </c>
      <c r="C2763" t="s">
        <v>34</v>
      </c>
    </row>
    <row r="2764" spans="1:3" ht="15">
      <c r="A2764">
        <v>2758</v>
      </c>
      <c r="B2764" t="str">
        <f>"00251410"</f>
        <v>00251410</v>
      </c>
      <c r="C2764" t="s">
        <v>34</v>
      </c>
    </row>
    <row r="2765" spans="1:3" ht="15">
      <c r="A2765">
        <v>2759</v>
      </c>
      <c r="B2765" t="str">
        <f>"00387356"</f>
        <v>00387356</v>
      </c>
      <c r="C2765" t="s">
        <v>34</v>
      </c>
    </row>
    <row r="2766" spans="1:3" ht="15">
      <c r="A2766">
        <v>2760</v>
      </c>
      <c r="B2766" t="str">
        <f>"00367921"</f>
        <v>00367921</v>
      </c>
      <c r="C2766" t="s">
        <v>34</v>
      </c>
    </row>
    <row r="2767" spans="1:3" ht="15">
      <c r="A2767">
        <v>2761</v>
      </c>
      <c r="B2767" t="str">
        <f>"00402266"</f>
        <v>00402266</v>
      </c>
      <c r="C2767" t="s">
        <v>34</v>
      </c>
    </row>
    <row r="2768" spans="1:3" ht="15">
      <c r="A2768">
        <v>2762</v>
      </c>
      <c r="B2768" t="str">
        <f>"201511012571"</f>
        <v>201511012571</v>
      </c>
      <c r="C2768" t="s">
        <v>34</v>
      </c>
    </row>
    <row r="2769" spans="1:3" ht="15">
      <c r="A2769">
        <v>2763</v>
      </c>
      <c r="B2769" t="str">
        <f>"00402643"</f>
        <v>00402643</v>
      </c>
      <c r="C2769" t="s">
        <v>34</v>
      </c>
    </row>
    <row r="2770" spans="1:3" ht="15">
      <c r="A2770">
        <v>2764</v>
      </c>
      <c r="B2770" t="str">
        <f>"00405608"</f>
        <v>00405608</v>
      </c>
      <c r="C2770" t="s">
        <v>34</v>
      </c>
    </row>
    <row r="2771" spans="1:3" ht="15">
      <c r="A2771">
        <v>2765</v>
      </c>
      <c r="B2771" t="str">
        <f>"00351429"</f>
        <v>00351429</v>
      </c>
      <c r="C2771" t="s">
        <v>34</v>
      </c>
    </row>
    <row r="2772" spans="1:3" ht="15">
      <c r="A2772">
        <v>2766</v>
      </c>
      <c r="B2772" t="str">
        <f>"00367593"</f>
        <v>00367593</v>
      </c>
      <c r="C2772" t="s">
        <v>34</v>
      </c>
    </row>
    <row r="2773" spans="1:3" ht="15">
      <c r="A2773">
        <v>2767</v>
      </c>
      <c r="B2773" t="str">
        <f>"00380162"</f>
        <v>00380162</v>
      </c>
      <c r="C2773" t="s">
        <v>34</v>
      </c>
    </row>
    <row r="2774" spans="1:3" ht="15">
      <c r="A2774">
        <v>2768</v>
      </c>
      <c r="B2774" t="str">
        <f>"00398669"</f>
        <v>00398669</v>
      </c>
      <c r="C2774" t="s">
        <v>34</v>
      </c>
    </row>
    <row r="2775" spans="1:3" ht="15">
      <c r="A2775">
        <v>2769</v>
      </c>
      <c r="B2775" t="str">
        <f>"00359119"</f>
        <v>00359119</v>
      </c>
      <c r="C2775" t="s">
        <v>34</v>
      </c>
    </row>
    <row r="2776" spans="1:3" ht="15">
      <c r="A2776">
        <v>2770</v>
      </c>
      <c r="B2776" t="str">
        <f>"00367451"</f>
        <v>00367451</v>
      </c>
      <c r="C2776" t="s">
        <v>34</v>
      </c>
    </row>
    <row r="2777" spans="1:3" ht="15">
      <c r="A2777">
        <v>2771</v>
      </c>
      <c r="B2777" t="str">
        <f>"00423905"</f>
        <v>00423905</v>
      </c>
      <c r="C2777" t="s">
        <v>34</v>
      </c>
    </row>
    <row r="2778" spans="1:3" ht="15">
      <c r="A2778">
        <v>2772</v>
      </c>
      <c r="B2778" t="str">
        <f>"00390376"</f>
        <v>00390376</v>
      </c>
      <c r="C2778" t="s">
        <v>34</v>
      </c>
    </row>
    <row r="2779" spans="1:3" ht="15">
      <c r="A2779">
        <v>2773</v>
      </c>
      <c r="B2779" t="str">
        <f>"00392078"</f>
        <v>00392078</v>
      </c>
      <c r="C2779" t="s">
        <v>34</v>
      </c>
    </row>
    <row r="2780" spans="1:3" ht="15">
      <c r="A2780">
        <v>2774</v>
      </c>
      <c r="B2780" t="str">
        <f>"00385163"</f>
        <v>00385163</v>
      </c>
      <c r="C2780" t="s">
        <v>34</v>
      </c>
    </row>
    <row r="2781" spans="1:3" ht="15">
      <c r="A2781">
        <v>2775</v>
      </c>
      <c r="B2781" t="str">
        <f>"201511020025"</f>
        <v>201511020025</v>
      </c>
      <c r="C2781" t="s">
        <v>34</v>
      </c>
    </row>
    <row r="2782" spans="1:3" ht="15">
      <c r="A2782">
        <v>2776</v>
      </c>
      <c r="B2782" t="str">
        <f>"00206583"</f>
        <v>00206583</v>
      </c>
      <c r="C2782" t="s">
        <v>34</v>
      </c>
    </row>
    <row r="2783" spans="1:3" ht="15">
      <c r="A2783">
        <v>2777</v>
      </c>
      <c r="B2783" t="str">
        <f>"00285804"</f>
        <v>00285804</v>
      </c>
      <c r="C2783" t="s">
        <v>34</v>
      </c>
    </row>
    <row r="2784" spans="1:3" ht="15">
      <c r="A2784">
        <v>2778</v>
      </c>
      <c r="B2784" t="str">
        <f>"00375730"</f>
        <v>00375730</v>
      </c>
      <c r="C2784" t="s">
        <v>34</v>
      </c>
    </row>
    <row r="2785" spans="1:3" ht="15">
      <c r="A2785">
        <v>2779</v>
      </c>
      <c r="B2785" t="str">
        <f>"00392864"</f>
        <v>00392864</v>
      </c>
      <c r="C2785" t="s">
        <v>34</v>
      </c>
    </row>
    <row r="2786" spans="1:3" ht="15">
      <c r="A2786">
        <v>2780</v>
      </c>
      <c r="B2786" t="str">
        <f>"00423728"</f>
        <v>00423728</v>
      </c>
      <c r="C2786" t="s">
        <v>34</v>
      </c>
    </row>
    <row r="2787" spans="1:3" ht="15">
      <c r="A2787">
        <v>2781</v>
      </c>
      <c r="B2787" t="str">
        <f>"00361842"</f>
        <v>00361842</v>
      </c>
      <c r="C2787" t="s">
        <v>34</v>
      </c>
    </row>
    <row r="2788" spans="1:3" ht="15">
      <c r="A2788">
        <v>2782</v>
      </c>
      <c r="B2788" t="str">
        <f>"00391658"</f>
        <v>00391658</v>
      </c>
      <c r="C2788" t="s">
        <v>34</v>
      </c>
    </row>
    <row r="2789" spans="1:3" ht="15">
      <c r="A2789">
        <v>2783</v>
      </c>
      <c r="B2789" t="str">
        <f>"00316477"</f>
        <v>00316477</v>
      </c>
      <c r="C2789" t="s">
        <v>34</v>
      </c>
    </row>
    <row r="2790" spans="1:3" ht="15">
      <c r="A2790">
        <v>2784</v>
      </c>
      <c r="B2790" t="str">
        <f>"00418432"</f>
        <v>00418432</v>
      </c>
      <c r="C2790" t="s">
        <v>34</v>
      </c>
    </row>
    <row r="2791" spans="1:3" ht="15">
      <c r="A2791">
        <v>2785</v>
      </c>
      <c r="B2791" t="str">
        <f>"00286128"</f>
        <v>00286128</v>
      </c>
      <c r="C2791" t="s">
        <v>34</v>
      </c>
    </row>
    <row r="2792" spans="1:3" ht="15">
      <c r="A2792">
        <v>2786</v>
      </c>
      <c r="B2792" t="str">
        <f>"00193802"</f>
        <v>00193802</v>
      </c>
      <c r="C2792" t="s">
        <v>34</v>
      </c>
    </row>
    <row r="2793" spans="1:3" ht="15">
      <c r="A2793">
        <v>2787</v>
      </c>
      <c r="B2793" t="str">
        <f>"00208140"</f>
        <v>00208140</v>
      </c>
      <c r="C2793" t="s">
        <v>34</v>
      </c>
    </row>
    <row r="2794" spans="1:3" ht="15">
      <c r="A2794">
        <v>2788</v>
      </c>
      <c r="B2794" t="str">
        <f>"00422216"</f>
        <v>00422216</v>
      </c>
      <c r="C2794" t="s">
        <v>34</v>
      </c>
    </row>
    <row r="2795" spans="1:3" ht="15">
      <c r="A2795">
        <v>2789</v>
      </c>
      <c r="B2795" t="str">
        <f>"00288768"</f>
        <v>00288768</v>
      </c>
      <c r="C2795" t="s">
        <v>34</v>
      </c>
    </row>
    <row r="2796" spans="1:3" ht="15">
      <c r="A2796">
        <v>2790</v>
      </c>
      <c r="B2796" t="str">
        <f>"00379638"</f>
        <v>00379638</v>
      </c>
      <c r="C2796" t="s">
        <v>34</v>
      </c>
    </row>
    <row r="2797" spans="1:3" ht="15">
      <c r="A2797">
        <v>2791</v>
      </c>
      <c r="B2797" t="str">
        <f>"00363075"</f>
        <v>00363075</v>
      </c>
      <c r="C2797" t="s">
        <v>34</v>
      </c>
    </row>
    <row r="2798" spans="1:3" ht="15">
      <c r="A2798">
        <v>2792</v>
      </c>
      <c r="B2798" t="str">
        <f>"00296164"</f>
        <v>00296164</v>
      </c>
      <c r="C2798" t="s">
        <v>34</v>
      </c>
    </row>
    <row r="2799" spans="1:3" ht="15">
      <c r="A2799">
        <v>2793</v>
      </c>
      <c r="B2799" t="str">
        <f>"00389472"</f>
        <v>00389472</v>
      </c>
      <c r="C2799" t="s">
        <v>34</v>
      </c>
    </row>
    <row r="2800" spans="1:3" ht="15">
      <c r="A2800">
        <v>2794</v>
      </c>
      <c r="B2800" t="str">
        <f>"00408611"</f>
        <v>00408611</v>
      </c>
      <c r="C2800" t="s">
        <v>34</v>
      </c>
    </row>
    <row r="2801" spans="1:3" ht="15">
      <c r="A2801">
        <v>2795</v>
      </c>
      <c r="B2801" t="str">
        <f>"201511006772"</f>
        <v>201511006772</v>
      </c>
      <c r="C2801" t="s">
        <v>34</v>
      </c>
    </row>
    <row r="2802" spans="1:3" ht="15">
      <c r="A2802">
        <v>2796</v>
      </c>
      <c r="B2802" t="str">
        <f>"00091134"</f>
        <v>00091134</v>
      </c>
      <c r="C2802" t="s">
        <v>34</v>
      </c>
    </row>
    <row r="2803" spans="1:3" ht="15">
      <c r="A2803">
        <v>2797</v>
      </c>
      <c r="B2803" t="str">
        <f>"00337511"</f>
        <v>00337511</v>
      </c>
      <c r="C2803" t="s">
        <v>34</v>
      </c>
    </row>
    <row r="2804" spans="1:3" ht="15">
      <c r="A2804">
        <v>2798</v>
      </c>
      <c r="B2804" t="str">
        <f>"00401155"</f>
        <v>00401155</v>
      </c>
      <c r="C2804" t="s">
        <v>34</v>
      </c>
    </row>
    <row r="2805" spans="1:3" ht="15">
      <c r="A2805">
        <v>2799</v>
      </c>
      <c r="B2805" t="str">
        <f>"201411001331"</f>
        <v>201411001331</v>
      </c>
      <c r="C2805" t="s">
        <v>34</v>
      </c>
    </row>
    <row r="2806" spans="1:3" ht="15">
      <c r="A2806">
        <v>2800</v>
      </c>
      <c r="B2806" t="str">
        <f>"201511015209"</f>
        <v>201511015209</v>
      </c>
      <c r="C2806" t="s">
        <v>34</v>
      </c>
    </row>
    <row r="2807" spans="1:3" ht="15">
      <c r="A2807">
        <v>2801</v>
      </c>
      <c r="B2807" t="str">
        <f>"00397196"</f>
        <v>00397196</v>
      </c>
      <c r="C2807" t="s">
        <v>34</v>
      </c>
    </row>
    <row r="2808" spans="1:3" ht="15">
      <c r="A2808">
        <v>2802</v>
      </c>
      <c r="B2808" t="str">
        <f>"00355925"</f>
        <v>00355925</v>
      </c>
      <c r="C2808" t="s">
        <v>34</v>
      </c>
    </row>
    <row r="2809" spans="1:3" ht="15">
      <c r="A2809">
        <v>2803</v>
      </c>
      <c r="B2809" t="str">
        <f>"201511014513"</f>
        <v>201511014513</v>
      </c>
      <c r="C2809" t="s">
        <v>34</v>
      </c>
    </row>
    <row r="2810" spans="1:3" ht="15">
      <c r="A2810">
        <v>2804</v>
      </c>
      <c r="B2810" t="str">
        <f>"00411342"</f>
        <v>00411342</v>
      </c>
      <c r="C2810" t="s">
        <v>34</v>
      </c>
    </row>
    <row r="2811" spans="1:3" ht="15">
      <c r="A2811">
        <v>2805</v>
      </c>
      <c r="B2811" t="str">
        <f>"201511005221"</f>
        <v>201511005221</v>
      </c>
      <c r="C2811" t="s">
        <v>34</v>
      </c>
    </row>
    <row r="2812" spans="1:3" ht="15">
      <c r="A2812">
        <v>2806</v>
      </c>
      <c r="B2812" t="str">
        <f>"00382070"</f>
        <v>00382070</v>
      </c>
      <c r="C2812" t="s">
        <v>34</v>
      </c>
    </row>
    <row r="2813" spans="1:3" ht="15">
      <c r="A2813">
        <v>2807</v>
      </c>
      <c r="B2813" t="str">
        <f>"00383270"</f>
        <v>00383270</v>
      </c>
      <c r="C2813" t="s">
        <v>34</v>
      </c>
    </row>
    <row r="2814" spans="1:3" ht="15">
      <c r="A2814">
        <v>2808</v>
      </c>
      <c r="B2814" t="str">
        <f>"201506000240"</f>
        <v>201506000240</v>
      </c>
      <c r="C2814" t="s">
        <v>34</v>
      </c>
    </row>
    <row r="2815" spans="1:3" ht="15">
      <c r="A2815">
        <v>2809</v>
      </c>
      <c r="B2815" t="str">
        <f>"00383051"</f>
        <v>00383051</v>
      </c>
      <c r="C2815" t="s">
        <v>34</v>
      </c>
    </row>
    <row r="2816" spans="1:3" ht="15">
      <c r="A2816">
        <v>2810</v>
      </c>
      <c r="B2816" t="str">
        <f>"00396814"</f>
        <v>00396814</v>
      </c>
      <c r="C2816" t="s">
        <v>34</v>
      </c>
    </row>
    <row r="2817" spans="1:3" ht="15">
      <c r="A2817">
        <v>2811</v>
      </c>
      <c r="B2817" t="str">
        <f>"00378909"</f>
        <v>00378909</v>
      </c>
      <c r="C2817" t="s">
        <v>34</v>
      </c>
    </row>
    <row r="2818" spans="1:3" ht="15">
      <c r="A2818">
        <v>2812</v>
      </c>
      <c r="B2818" t="str">
        <f>"00242133"</f>
        <v>00242133</v>
      </c>
      <c r="C2818" t="s">
        <v>34</v>
      </c>
    </row>
    <row r="2819" spans="1:3" ht="15">
      <c r="A2819">
        <v>2813</v>
      </c>
      <c r="B2819" t="str">
        <f>"00398165"</f>
        <v>00398165</v>
      </c>
      <c r="C2819" t="s">
        <v>34</v>
      </c>
    </row>
    <row r="2820" spans="1:3" ht="15">
      <c r="A2820">
        <v>2814</v>
      </c>
      <c r="B2820" t="str">
        <f>"00420580"</f>
        <v>00420580</v>
      </c>
      <c r="C2820" t="s">
        <v>34</v>
      </c>
    </row>
    <row r="2821" spans="1:3" ht="15">
      <c r="A2821">
        <v>2815</v>
      </c>
      <c r="B2821" t="str">
        <f>"00351723"</f>
        <v>00351723</v>
      </c>
      <c r="C2821" t="s">
        <v>34</v>
      </c>
    </row>
    <row r="2822" spans="1:3" ht="15">
      <c r="A2822">
        <v>2816</v>
      </c>
      <c r="B2822" t="str">
        <f>"00247795"</f>
        <v>00247795</v>
      </c>
      <c r="C2822" t="s">
        <v>34</v>
      </c>
    </row>
    <row r="2823" spans="1:3" ht="15">
      <c r="A2823">
        <v>2817</v>
      </c>
      <c r="B2823" t="str">
        <f>"00393353"</f>
        <v>00393353</v>
      </c>
      <c r="C2823" t="s">
        <v>34</v>
      </c>
    </row>
    <row r="2824" spans="1:3" ht="15">
      <c r="A2824">
        <v>2818</v>
      </c>
      <c r="B2824" t="str">
        <f>"00423682"</f>
        <v>00423682</v>
      </c>
      <c r="C2824" t="s">
        <v>34</v>
      </c>
    </row>
    <row r="2825" spans="1:3" ht="15">
      <c r="A2825">
        <v>2819</v>
      </c>
      <c r="B2825" t="str">
        <f>"00103812"</f>
        <v>00103812</v>
      </c>
      <c r="C2825" t="s">
        <v>34</v>
      </c>
    </row>
    <row r="2826" spans="1:3" ht="15">
      <c r="A2826">
        <v>2820</v>
      </c>
      <c r="B2826" t="str">
        <f>"00072920"</f>
        <v>00072920</v>
      </c>
      <c r="C2826" t="s">
        <v>34</v>
      </c>
    </row>
    <row r="2827" spans="1:3" ht="15">
      <c r="A2827">
        <v>2821</v>
      </c>
      <c r="B2827" t="str">
        <f>"00163589"</f>
        <v>00163589</v>
      </c>
      <c r="C2827" t="s">
        <v>34</v>
      </c>
    </row>
    <row r="2828" spans="1:3" ht="15">
      <c r="A2828">
        <v>2822</v>
      </c>
      <c r="B2828" t="str">
        <f>"00422638"</f>
        <v>00422638</v>
      </c>
      <c r="C2828" t="s">
        <v>34</v>
      </c>
    </row>
    <row r="2829" spans="1:3" ht="15">
      <c r="A2829">
        <v>2823</v>
      </c>
      <c r="B2829" t="str">
        <f>"00418763"</f>
        <v>00418763</v>
      </c>
      <c r="C2829" t="s">
        <v>34</v>
      </c>
    </row>
    <row r="2830" spans="1:3" ht="15">
      <c r="A2830">
        <v>2824</v>
      </c>
      <c r="B2830" t="str">
        <f>"00142659"</f>
        <v>00142659</v>
      </c>
      <c r="C2830" t="s">
        <v>34</v>
      </c>
    </row>
    <row r="2831" spans="1:3" ht="15">
      <c r="A2831">
        <v>2825</v>
      </c>
      <c r="B2831" t="str">
        <f>"00355113"</f>
        <v>00355113</v>
      </c>
      <c r="C2831" t="s">
        <v>34</v>
      </c>
    </row>
    <row r="2832" spans="1:3" ht="15">
      <c r="A2832">
        <v>2826</v>
      </c>
      <c r="B2832" t="str">
        <f>"00079550"</f>
        <v>00079550</v>
      </c>
      <c r="C2832" t="s">
        <v>34</v>
      </c>
    </row>
    <row r="2833" spans="1:3" ht="15">
      <c r="A2833">
        <v>2827</v>
      </c>
      <c r="B2833" t="str">
        <f>"00423009"</f>
        <v>00423009</v>
      </c>
      <c r="C2833" t="s">
        <v>34</v>
      </c>
    </row>
    <row r="2834" spans="1:3" ht="15">
      <c r="A2834">
        <v>2828</v>
      </c>
      <c r="B2834" t="str">
        <f>"00028752"</f>
        <v>00028752</v>
      </c>
      <c r="C2834" t="s">
        <v>34</v>
      </c>
    </row>
    <row r="2835" spans="1:3" ht="15">
      <c r="A2835">
        <v>2829</v>
      </c>
      <c r="B2835" t="str">
        <f>"00383988"</f>
        <v>00383988</v>
      </c>
      <c r="C2835" t="s">
        <v>34</v>
      </c>
    </row>
    <row r="2836" spans="1:3" ht="15">
      <c r="A2836">
        <v>2830</v>
      </c>
      <c r="B2836" t="str">
        <f>"00384714"</f>
        <v>00384714</v>
      </c>
      <c r="C2836" t="s">
        <v>34</v>
      </c>
    </row>
    <row r="2837" spans="1:3" ht="15">
      <c r="A2837">
        <v>2831</v>
      </c>
      <c r="B2837" t="str">
        <f>"00388076"</f>
        <v>00388076</v>
      </c>
      <c r="C2837" t="s">
        <v>34</v>
      </c>
    </row>
    <row r="2838" spans="1:3" ht="15">
      <c r="A2838">
        <v>2832</v>
      </c>
      <c r="B2838" t="str">
        <f>"00351487"</f>
        <v>00351487</v>
      </c>
      <c r="C2838" t="s">
        <v>34</v>
      </c>
    </row>
    <row r="2839" spans="1:3" ht="15">
      <c r="A2839">
        <v>2833</v>
      </c>
      <c r="B2839" t="str">
        <f>"00416654"</f>
        <v>00416654</v>
      </c>
      <c r="C2839" t="s">
        <v>34</v>
      </c>
    </row>
    <row r="2840" spans="1:3" ht="15">
      <c r="A2840">
        <v>2834</v>
      </c>
      <c r="B2840" t="str">
        <f>"00416933"</f>
        <v>00416933</v>
      </c>
      <c r="C2840" t="s">
        <v>34</v>
      </c>
    </row>
    <row r="2841" spans="1:3" ht="15">
      <c r="A2841">
        <v>2835</v>
      </c>
      <c r="B2841" t="str">
        <f>"00395359"</f>
        <v>00395359</v>
      </c>
      <c r="C2841" t="s">
        <v>34</v>
      </c>
    </row>
    <row r="2842" spans="1:3" ht="15">
      <c r="A2842">
        <v>2836</v>
      </c>
      <c r="B2842" t="str">
        <f>"00266515"</f>
        <v>00266515</v>
      </c>
      <c r="C2842" t="s">
        <v>34</v>
      </c>
    </row>
    <row r="2843" spans="1:3" ht="15">
      <c r="A2843">
        <v>2837</v>
      </c>
      <c r="B2843" t="str">
        <f>"00400263"</f>
        <v>00400263</v>
      </c>
      <c r="C2843" t="s">
        <v>34</v>
      </c>
    </row>
    <row r="2844" spans="1:3" ht="15">
      <c r="A2844">
        <v>2838</v>
      </c>
      <c r="B2844" t="str">
        <f>"00390752"</f>
        <v>00390752</v>
      </c>
      <c r="C2844" t="s">
        <v>34</v>
      </c>
    </row>
    <row r="2845" spans="1:3" ht="15">
      <c r="A2845">
        <v>2839</v>
      </c>
      <c r="B2845" t="str">
        <f>"00390803"</f>
        <v>00390803</v>
      </c>
      <c r="C2845" t="s">
        <v>34</v>
      </c>
    </row>
    <row r="2846" spans="1:3" ht="15">
      <c r="A2846">
        <v>2840</v>
      </c>
      <c r="B2846" t="str">
        <f>"00372179"</f>
        <v>00372179</v>
      </c>
      <c r="C2846" t="s">
        <v>34</v>
      </c>
    </row>
    <row r="2847" spans="1:3" ht="15">
      <c r="A2847">
        <v>2841</v>
      </c>
      <c r="B2847" t="str">
        <f>"00290149"</f>
        <v>00290149</v>
      </c>
      <c r="C2847" t="s">
        <v>34</v>
      </c>
    </row>
    <row r="2848" spans="1:3" ht="15">
      <c r="A2848">
        <v>2842</v>
      </c>
      <c r="B2848" t="str">
        <f>"201402011022"</f>
        <v>201402011022</v>
      </c>
      <c r="C2848" t="s">
        <v>34</v>
      </c>
    </row>
    <row r="2849" spans="1:3" ht="15">
      <c r="A2849">
        <v>2843</v>
      </c>
      <c r="B2849" t="str">
        <f>"00361404"</f>
        <v>00361404</v>
      </c>
      <c r="C2849" t="s">
        <v>34</v>
      </c>
    </row>
    <row r="2850" spans="1:3" ht="15">
      <c r="A2850">
        <v>2844</v>
      </c>
      <c r="B2850" t="str">
        <f>"00308377"</f>
        <v>00308377</v>
      </c>
      <c r="C2850" t="s">
        <v>34</v>
      </c>
    </row>
    <row r="2851" spans="1:3" ht="15">
      <c r="A2851">
        <v>2845</v>
      </c>
      <c r="B2851" t="str">
        <f>"00390019"</f>
        <v>00390019</v>
      </c>
      <c r="C2851" t="s">
        <v>34</v>
      </c>
    </row>
    <row r="2852" spans="1:3" ht="15">
      <c r="A2852">
        <v>2846</v>
      </c>
      <c r="B2852" t="str">
        <f>"00393187"</f>
        <v>00393187</v>
      </c>
      <c r="C2852" t="s">
        <v>34</v>
      </c>
    </row>
    <row r="2853" spans="1:3" ht="15">
      <c r="A2853">
        <v>2847</v>
      </c>
      <c r="B2853" t="str">
        <f>"00099751"</f>
        <v>00099751</v>
      </c>
      <c r="C2853" t="s">
        <v>34</v>
      </c>
    </row>
    <row r="2854" spans="1:3" ht="15">
      <c r="A2854">
        <v>2848</v>
      </c>
      <c r="B2854" t="str">
        <f>"00296387"</f>
        <v>00296387</v>
      </c>
      <c r="C2854" t="s">
        <v>34</v>
      </c>
    </row>
    <row r="2855" spans="1:3" ht="15">
      <c r="A2855">
        <v>2849</v>
      </c>
      <c r="B2855" t="str">
        <f>"00385137"</f>
        <v>00385137</v>
      </c>
      <c r="C2855" t="s">
        <v>34</v>
      </c>
    </row>
    <row r="2856" spans="1:3" ht="15">
      <c r="A2856">
        <v>2850</v>
      </c>
      <c r="B2856" t="str">
        <f>"00266126"</f>
        <v>00266126</v>
      </c>
      <c r="C2856" t="s">
        <v>34</v>
      </c>
    </row>
    <row r="2857" spans="1:3" ht="15">
      <c r="A2857">
        <v>2851</v>
      </c>
      <c r="B2857" t="str">
        <f>"00292133"</f>
        <v>00292133</v>
      </c>
      <c r="C2857" t="s">
        <v>34</v>
      </c>
    </row>
    <row r="2858" spans="1:3" ht="15">
      <c r="A2858">
        <v>2852</v>
      </c>
      <c r="B2858" t="str">
        <f>"00245744"</f>
        <v>00245744</v>
      </c>
      <c r="C2858" t="s">
        <v>34</v>
      </c>
    </row>
    <row r="2859" spans="1:3" ht="15">
      <c r="A2859">
        <v>2853</v>
      </c>
      <c r="B2859" t="str">
        <f>"20160707630"</f>
        <v>20160707630</v>
      </c>
      <c r="C2859" t="s">
        <v>34</v>
      </c>
    </row>
    <row r="2860" spans="1:3" ht="15">
      <c r="A2860">
        <v>2854</v>
      </c>
      <c r="B2860" t="str">
        <f>"00348699"</f>
        <v>00348699</v>
      </c>
      <c r="C2860" t="s">
        <v>34</v>
      </c>
    </row>
    <row r="2861" spans="1:3" ht="15">
      <c r="A2861">
        <v>2855</v>
      </c>
      <c r="B2861" t="str">
        <f>"201202000097"</f>
        <v>201202000097</v>
      </c>
      <c r="C2861" t="s">
        <v>34</v>
      </c>
    </row>
    <row r="2862" spans="1:3" ht="15">
      <c r="A2862">
        <v>2856</v>
      </c>
      <c r="B2862" t="str">
        <f>"00349797"</f>
        <v>00349797</v>
      </c>
      <c r="C2862" t="s">
        <v>34</v>
      </c>
    </row>
    <row r="2863" spans="1:3" ht="15">
      <c r="A2863">
        <v>2857</v>
      </c>
      <c r="B2863" t="str">
        <f>"00397177"</f>
        <v>00397177</v>
      </c>
      <c r="C2863" t="s">
        <v>34</v>
      </c>
    </row>
    <row r="2864" spans="1:3" ht="15">
      <c r="A2864">
        <v>2858</v>
      </c>
      <c r="B2864" t="str">
        <f>"201511014457"</f>
        <v>201511014457</v>
      </c>
      <c r="C2864" t="s">
        <v>34</v>
      </c>
    </row>
    <row r="2865" spans="1:3" ht="15">
      <c r="A2865">
        <v>2859</v>
      </c>
      <c r="B2865" t="str">
        <f>"00396620"</f>
        <v>00396620</v>
      </c>
      <c r="C2865" t="s">
        <v>34</v>
      </c>
    </row>
    <row r="2866" spans="1:3" ht="15">
      <c r="A2866">
        <v>2860</v>
      </c>
      <c r="B2866" t="str">
        <f>"00251445"</f>
        <v>00251445</v>
      </c>
      <c r="C2866" t="s">
        <v>34</v>
      </c>
    </row>
    <row r="2867" spans="1:3" ht="15">
      <c r="A2867">
        <v>2861</v>
      </c>
      <c r="B2867" t="str">
        <f>"00399334"</f>
        <v>00399334</v>
      </c>
      <c r="C2867" t="s">
        <v>34</v>
      </c>
    </row>
    <row r="2868" spans="1:3" ht="15">
      <c r="A2868">
        <v>2862</v>
      </c>
      <c r="B2868" t="str">
        <f>"00334901"</f>
        <v>00334901</v>
      </c>
      <c r="C2868" t="s">
        <v>34</v>
      </c>
    </row>
    <row r="2869" spans="1:3" ht="15">
      <c r="A2869">
        <v>2863</v>
      </c>
      <c r="B2869" t="str">
        <f>"00279921"</f>
        <v>00279921</v>
      </c>
      <c r="C2869" t="s">
        <v>34</v>
      </c>
    </row>
    <row r="2870" spans="1:3" ht="15">
      <c r="A2870">
        <v>2864</v>
      </c>
      <c r="B2870" t="str">
        <f>"00401859"</f>
        <v>00401859</v>
      </c>
      <c r="C2870" t="s">
        <v>34</v>
      </c>
    </row>
    <row r="2871" spans="1:3" ht="15">
      <c r="A2871">
        <v>2865</v>
      </c>
      <c r="B2871" t="str">
        <f>"201401000788"</f>
        <v>201401000788</v>
      </c>
      <c r="C2871" t="s">
        <v>34</v>
      </c>
    </row>
    <row r="2872" spans="1:3" ht="15">
      <c r="A2872">
        <v>2866</v>
      </c>
      <c r="B2872" t="str">
        <f>"00411055"</f>
        <v>00411055</v>
      </c>
      <c r="C2872" t="s">
        <v>34</v>
      </c>
    </row>
    <row r="2873" spans="1:3" ht="15">
      <c r="A2873">
        <v>2867</v>
      </c>
      <c r="B2873" t="str">
        <f>"00305457"</f>
        <v>00305457</v>
      </c>
      <c r="C2873" t="s">
        <v>34</v>
      </c>
    </row>
    <row r="2874" spans="1:3" ht="15">
      <c r="A2874">
        <v>2868</v>
      </c>
      <c r="B2874" t="str">
        <f>"00317579"</f>
        <v>00317579</v>
      </c>
      <c r="C2874" t="s">
        <v>34</v>
      </c>
    </row>
    <row r="2875" spans="1:3" ht="15">
      <c r="A2875">
        <v>2869</v>
      </c>
      <c r="B2875" t="str">
        <f>"00363124"</f>
        <v>00363124</v>
      </c>
      <c r="C2875" t="s">
        <v>34</v>
      </c>
    </row>
    <row r="2876" spans="1:3" ht="15">
      <c r="A2876">
        <v>2870</v>
      </c>
      <c r="B2876" t="str">
        <f>"00163884"</f>
        <v>00163884</v>
      </c>
      <c r="C2876" t="s">
        <v>34</v>
      </c>
    </row>
    <row r="2877" spans="1:3" ht="15">
      <c r="A2877">
        <v>2871</v>
      </c>
      <c r="B2877" t="str">
        <f>"00346816"</f>
        <v>00346816</v>
      </c>
      <c r="C2877" t="s">
        <v>34</v>
      </c>
    </row>
    <row r="2878" spans="1:3" ht="15">
      <c r="A2878">
        <v>2872</v>
      </c>
      <c r="B2878" t="str">
        <f>"00207563"</f>
        <v>00207563</v>
      </c>
      <c r="C2878" t="s">
        <v>34</v>
      </c>
    </row>
    <row r="2879" spans="1:3" ht="15">
      <c r="A2879">
        <v>2873</v>
      </c>
      <c r="B2879" t="str">
        <f>"00368675"</f>
        <v>00368675</v>
      </c>
      <c r="C2879" t="s">
        <v>34</v>
      </c>
    </row>
    <row r="2880" spans="1:3" ht="15">
      <c r="A2880">
        <v>2874</v>
      </c>
      <c r="B2880" t="str">
        <f>"00359568"</f>
        <v>00359568</v>
      </c>
      <c r="C2880" t="s">
        <v>34</v>
      </c>
    </row>
    <row r="2881" spans="1:3" ht="15">
      <c r="A2881">
        <v>2875</v>
      </c>
      <c r="B2881" t="str">
        <f>"00354246"</f>
        <v>00354246</v>
      </c>
      <c r="C2881" t="s">
        <v>34</v>
      </c>
    </row>
    <row r="2882" spans="1:3" ht="15">
      <c r="A2882">
        <v>2876</v>
      </c>
      <c r="B2882" t="str">
        <f>"00392696"</f>
        <v>00392696</v>
      </c>
      <c r="C2882" t="s">
        <v>34</v>
      </c>
    </row>
    <row r="2883" spans="1:3" ht="15">
      <c r="A2883">
        <v>2877</v>
      </c>
      <c r="B2883" t="str">
        <f>"00179358"</f>
        <v>00179358</v>
      </c>
      <c r="C2883" t="s">
        <v>34</v>
      </c>
    </row>
    <row r="2884" spans="1:3" ht="15">
      <c r="A2884">
        <v>2878</v>
      </c>
      <c r="B2884" t="str">
        <f>"00404047"</f>
        <v>00404047</v>
      </c>
      <c r="C2884" t="s">
        <v>34</v>
      </c>
    </row>
    <row r="2885" spans="1:3" ht="15">
      <c r="A2885">
        <v>2879</v>
      </c>
      <c r="B2885" t="str">
        <f>"201406012296"</f>
        <v>201406012296</v>
      </c>
      <c r="C2885" t="s">
        <v>34</v>
      </c>
    </row>
    <row r="2886" spans="1:3" ht="15">
      <c r="A2886">
        <v>2880</v>
      </c>
      <c r="B2886" t="str">
        <f>"00400030"</f>
        <v>00400030</v>
      </c>
      <c r="C2886" t="s">
        <v>34</v>
      </c>
    </row>
    <row r="2887" spans="1:3" ht="15">
      <c r="A2887">
        <v>2881</v>
      </c>
      <c r="B2887" t="str">
        <f>"201410005708"</f>
        <v>201410005708</v>
      </c>
      <c r="C2887" t="s">
        <v>34</v>
      </c>
    </row>
    <row r="2888" spans="1:3" ht="15">
      <c r="A2888">
        <v>2882</v>
      </c>
      <c r="B2888" t="str">
        <f>"00373642"</f>
        <v>00373642</v>
      </c>
      <c r="C2888" t="s">
        <v>34</v>
      </c>
    </row>
    <row r="2889" spans="1:3" ht="15">
      <c r="A2889">
        <v>2883</v>
      </c>
      <c r="B2889" t="str">
        <f>"00383583"</f>
        <v>00383583</v>
      </c>
      <c r="C2889" t="s">
        <v>34</v>
      </c>
    </row>
    <row r="2890" spans="1:3" ht="15">
      <c r="A2890">
        <v>2884</v>
      </c>
      <c r="B2890" t="str">
        <f>"00345897"</f>
        <v>00345897</v>
      </c>
      <c r="C2890" t="s">
        <v>34</v>
      </c>
    </row>
    <row r="2891" spans="1:3" ht="15">
      <c r="A2891">
        <v>2885</v>
      </c>
      <c r="B2891" t="str">
        <f>"00355355"</f>
        <v>00355355</v>
      </c>
      <c r="C2891" t="s">
        <v>34</v>
      </c>
    </row>
    <row r="2892" spans="1:3" ht="15">
      <c r="A2892">
        <v>2886</v>
      </c>
      <c r="B2892" t="str">
        <f>"201502003294"</f>
        <v>201502003294</v>
      </c>
      <c r="C2892" t="s">
        <v>34</v>
      </c>
    </row>
    <row r="2893" spans="1:3" ht="15">
      <c r="A2893">
        <v>2887</v>
      </c>
      <c r="B2893" t="str">
        <f>"00046695"</f>
        <v>00046695</v>
      </c>
      <c r="C2893" t="s">
        <v>34</v>
      </c>
    </row>
    <row r="2894" spans="1:3" ht="15">
      <c r="A2894">
        <v>2888</v>
      </c>
      <c r="B2894" t="str">
        <f>"00407491"</f>
        <v>00407491</v>
      </c>
      <c r="C2894" t="s">
        <v>34</v>
      </c>
    </row>
    <row r="2895" spans="1:3" ht="15">
      <c r="A2895">
        <v>2889</v>
      </c>
      <c r="B2895" t="str">
        <f>"201504003199"</f>
        <v>201504003199</v>
      </c>
      <c r="C2895" t="s">
        <v>34</v>
      </c>
    </row>
    <row r="2896" spans="1:3" ht="15">
      <c r="A2896">
        <v>2890</v>
      </c>
      <c r="B2896" t="str">
        <f>"00397730"</f>
        <v>00397730</v>
      </c>
      <c r="C2896" t="s">
        <v>34</v>
      </c>
    </row>
    <row r="2897" spans="1:3" ht="15">
      <c r="A2897">
        <v>2891</v>
      </c>
      <c r="B2897" t="str">
        <f>"00417835"</f>
        <v>00417835</v>
      </c>
      <c r="C2897" t="s">
        <v>34</v>
      </c>
    </row>
    <row r="2898" spans="1:3" ht="15">
      <c r="A2898">
        <v>2892</v>
      </c>
      <c r="B2898" t="str">
        <f>"00420246"</f>
        <v>00420246</v>
      </c>
      <c r="C2898" t="s">
        <v>34</v>
      </c>
    </row>
    <row r="2899" spans="1:3" ht="15">
      <c r="A2899">
        <v>2893</v>
      </c>
      <c r="B2899" t="str">
        <f>"00396484"</f>
        <v>00396484</v>
      </c>
      <c r="C2899" t="s">
        <v>34</v>
      </c>
    </row>
    <row r="2900" spans="1:3" ht="15">
      <c r="A2900">
        <v>2894</v>
      </c>
      <c r="B2900" t="str">
        <f>"00392082"</f>
        <v>00392082</v>
      </c>
      <c r="C2900" t="s">
        <v>34</v>
      </c>
    </row>
    <row r="2901" spans="1:3" ht="15">
      <c r="A2901">
        <v>2895</v>
      </c>
      <c r="B2901" t="str">
        <f>"00081296"</f>
        <v>00081296</v>
      </c>
      <c r="C2901" t="s">
        <v>34</v>
      </c>
    </row>
    <row r="2902" spans="1:3" ht="15">
      <c r="A2902">
        <v>2896</v>
      </c>
      <c r="B2902" t="str">
        <f>"00368805"</f>
        <v>00368805</v>
      </c>
      <c r="C2902" t="s">
        <v>34</v>
      </c>
    </row>
    <row r="2903" spans="1:3" ht="15">
      <c r="A2903">
        <v>2897</v>
      </c>
      <c r="B2903" t="str">
        <f>"00420037"</f>
        <v>00420037</v>
      </c>
      <c r="C2903" t="s">
        <v>34</v>
      </c>
    </row>
    <row r="2904" spans="1:3" ht="15">
      <c r="A2904">
        <v>2898</v>
      </c>
      <c r="B2904" t="str">
        <f>"00176288"</f>
        <v>00176288</v>
      </c>
      <c r="C2904" t="s">
        <v>34</v>
      </c>
    </row>
    <row r="2905" spans="1:3" ht="15">
      <c r="A2905">
        <v>2899</v>
      </c>
      <c r="B2905" t="str">
        <f>"00017331"</f>
        <v>00017331</v>
      </c>
      <c r="C2905" t="s">
        <v>34</v>
      </c>
    </row>
    <row r="2906" spans="1:3" ht="15">
      <c r="A2906">
        <v>2900</v>
      </c>
      <c r="B2906" t="str">
        <f>"00246926"</f>
        <v>00246926</v>
      </c>
      <c r="C2906" t="s">
        <v>34</v>
      </c>
    </row>
    <row r="2907" spans="1:3" ht="15">
      <c r="A2907">
        <v>2901</v>
      </c>
      <c r="B2907" t="str">
        <f>"00339306"</f>
        <v>00339306</v>
      </c>
      <c r="C2907" t="s">
        <v>34</v>
      </c>
    </row>
    <row r="2908" spans="1:3" ht="15">
      <c r="A2908">
        <v>2902</v>
      </c>
      <c r="B2908" t="str">
        <f>"00379484"</f>
        <v>00379484</v>
      </c>
      <c r="C2908" t="s">
        <v>34</v>
      </c>
    </row>
    <row r="2909" spans="1:3" ht="15">
      <c r="A2909">
        <v>2903</v>
      </c>
      <c r="B2909" t="str">
        <f>"00365162"</f>
        <v>00365162</v>
      </c>
      <c r="C2909" t="s">
        <v>34</v>
      </c>
    </row>
    <row r="2910" spans="1:3" ht="15">
      <c r="A2910">
        <v>2904</v>
      </c>
      <c r="B2910" t="str">
        <f>"00394676"</f>
        <v>00394676</v>
      </c>
      <c r="C2910" t="s">
        <v>34</v>
      </c>
    </row>
    <row r="2911" spans="1:3" ht="15">
      <c r="A2911">
        <v>2905</v>
      </c>
      <c r="B2911" t="str">
        <f>"201406002279"</f>
        <v>201406002279</v>
      </c>
      <c r="C2911" t="s">
        <v>34</v>
      </c>
    </row>
    <row r="2912" spans="1:3" ht="15">
      <c r="A2912">
        <v>2906</v>
      </c>
      <c r="B2912" t="str">
        <f>"00417309"</f>
        <v>00417309</v>
      </c>
      <c r="C2912" t="s">
        <v>34</v>
      </c>
    </row>
    <row r="2913" spans="1:3" ht="15">
      <c r="A2913">
        <v>2907</v>
      </c>
      <c r="B2913" t="str">
        <f>"00373571"</f>
        <v>00373571</v>
      </c>
      <c r="C2913" t="s">
        <v>34</v>
      </c>
    </row>
    <row r="2914" spans="1:3" ht="15">
      <c r="A2914">
        <v>2908</v>
      </c>
      <c r="B2914" t="str">
        <f>"00421195"</f>
        <v>00421195</v>
      </c>
      <c r="C2914" t="s">
        <v>34</v>
      </c>
    </row>
    <row r="2915" spans="1:3" ht="15">
      <c r="A2915">
        <v>2909</v>
      </c>
      <c r="B2915" t="str">
        <f>"00371135"</f>
        <v>00371135</v>
      </c>
      <c r="C2915" t="s">
        <v>34</v>
      </c>
    </row>
    <row r="2916" spans="1:3" ht="15">
      <c r="A2916">
        <v>2910</v>
      </c>
      <c r="B2916" t="str">
        <f>"200811000798"</f>
        <v>200811000798</v>
      </c>
      <c r="C2916" t="s">
        <v>34</v>
      </c>
    </row>
    <row r="2917" spans="1:3" ht="15">
      <c r="A2917">
        <v>2911</v>
      </c>
      <c r="B2917" t="str">
        <f>"00045305"</f>
        <v>00045305</v>
      </c>
      <c r="C2917" t="s">
        <v>34</v>
      </c>
    </row>
    <row r="2918" spans="1:3" ht="15">
      <c r="A2918">
        <v>2912</v>
      </c>
      <c r="B2918" t="str">
        <f>"00396676"</f>
        <v>00396676</v>
      </c>
      <c r="C2918" t="s">
        <v>34</v>
      </c>
    </row>
    <row r="2919" spans="1:3" ht="15">
      <c r="A2919">
        <v>2913</v>
      </c>
      <c r="B2919" t="str">
        <f>"00418331"</f>
        <v>00418331</v>
      </c>
      <c r="C2919" t="s">
        <v>34</v>
      </c>
    </row>
    <row r="2920" spans="1:3" ht="15">
      <c r="A2920">
        <v>2914</v>
      </c>
      <c r="B2920" t="str">
        <f>"00417018"</f>
        <v>00417018</v>
      </c>
      <c r="C2920" t="s">
        <v>34</v>
      </c>
    </row>
    <row r="2921" spans="1:3" ht="15">
      <c r="A2921">
        <v>2915</v>
      </c>
      <c r="B2921" t="str">
        <f>"00391945"</f>
        <v>00391945</v>
      </c>
      <c r="C2921" t="s">
        <v>34</v>
      </c>
    </row>
    <row r="2922" spans="1:3" ht="15">
      <c r="A2922">
        <v>2916</v>
      </c>
      <c r="B2922" t="str">
        <f>"00326865"</f>
        <v>00326865</v>
      </c>
      <c r="C2922" t="s">
        <v>34</v>
      </c>
    </row>
    <row r="2923" spans="1:3" ht="15">
      <c r="A2923">
        <v>2917</v>
      </c>
      <c r="B2923" t="str">
        <f>"00378693"</f>
        <v>00378693</v>
      </c>
      <c r="C2923" t="s">
        <v>34</v>
      </c>
    </row>
    <row r="2924" spans="1:3" ht="15">
      <c r="A2924">
        <v>2918</v>
      </c>
      <c r="B2924" t="str">
        <f>"00244880"</f>
        <v>00244880</v>
      </c>
      <c r="C2924" t="s">
        <v>34</v>
      </c>
    </row>
    <row r="2925" spans="1:3" ht="15">
      <c r="A2925">
        <v>2919</v>
      </c>
      <c r="B2925" t="str">
        <f>"00380983"</f>
        <v>00380983</v>
      </c>
      <c r="C2925" t="s">
        <v>34</v>
      </c>
    </row>
    <row r="2926" spans="1:3" ht="15">
      <c r="A2926">
        <v>2920</v>
      </c>
      <c r="B2926" t="str">
        <f>"00336037"</f>
        <v>00336037</v>
      </c>
      <c r="C2926" t="s">
        <v>34</v>
      </c>
    </row>
    <row r="2927" spans="1:3" ht="15">
      <c r="A2927">
        <v>2921</v>
      </c>
      <c r="B2927" t="str">
        <f>"00419476"</f>
        <v>00419476</v>
      </c>
      <c r="C2927" t="s">
        <v>34</v>
      </c>
    </row>
    <row r="2928" spans="1:3" ht="15">
      <c r="A2928">
        <v>2922</v>
      </c>
      <c r="B2928" t="str">
        <f>"00379007"</f>
        <v>00379007</v>
      </c>
      <c r="C2928" t="s">
        <v>34</v>
      </c>
    </row>
    <row r="2929" spans="1:3" ht="15">
      <c r="A2929">
        <v>2923</v>
      </c>
      <c r="B2929" t="str">
        <f>"00419017"</f>
        <v>00419017</v>
      </c>
      <c r="C2929" t="s">
        <v>34</v>
      </c>
    </row>
    <row r="2930" spans="1:3" ht="15">
      <c r="A2930">
        <v>2924</v>
      </c>
      <c r="B2930" t="str">
        <f>"00387595"</f>
        <v>00387595</v>
      </c>
      <c r="C2930" t="s">
        <v>34</v>
      </c>
    </row>
    <row r="2931" spans="1:3" ht="15">
      <c r="A2931">
        <v>2925</v>
      </c>
      <c r="B2931" t="str">
        <f>"00046154"</f>
        <v>00046154</v>
      </c>
      <c r="C2931" t="s">
        <v>34</v>
      </c>
    </row>
    <row r="2932" spans="1:3" ht="15">
      <c r="A2932">
        <v>2926</v>
      </c>
      <c r="B2932" t="str">
        <f>"00365200"</f>
        <v>00365200</v>
      </c>
      <c r="C2932" t="s">
        <v>34</v>
      </c>
    </row>
    <row r="2933" spans="1:3" ht="15">
      <c r="A2933">
        <v>2927</v>
      </c>
      <c r="B2933" t="str">
        <f>"00313407"</f>
        <v>00313407</v>
      </c>
      <c r="C2933" t="s">
        <v>34</v>
      </c>
    </row>
    <row r="2934" spans="1:3" ht="15">
      <c r="A2934">
        <v>2928</v>
      </c>
      <c r="B2934" t="str">
        <f>"00346752"</f>
        <v>00346752</v>
      </c>
      <c r="C2934" t="s">
        <v>34</v>
      </c>
    </row>
    <row r="2935" spans="1:3" ht="15">
      <c r="A2935">
        <v>2929</v>
      </c>
      <c r="B2935" t="str">
        <f>"00378638"</f>
        <v>00378638</v>
      </c>
      <c r="C2935" t="s">
        <v>34</v>
      </c>
    </row>
    <row r="2936" spans="1:3" ht="15">
      <c r="A2936">
        <v>2930</v>
      </c>
      <c r="B2936" t="str">
        <f>"00271314"</f>
        <v>00271314</v>
      </c>
      <c r="C2936" t="s">
        <v>34</v>
      </c>
    </row>
    <row r="2937" spans="1:3" ht="15">
      <c r="A2937">
        <v>2931</v>
      </c>
      <c r="B2937" t="str">
        <f>"00382234"</f>
        <v>00382234</v>
      </c>
      <c r="C2937" t="s">
        <v>34</v>
      </c>
    </row>
    <row r="2938" spans="1:3" ht="15">
      <c r="A2938">
        <v>2932</v>
      </c>
      <c r="B2938" t="str">
        <f>"00349321"</f>
        <v>00349321</v>
      </c>
      <c r="C2938" t="s">
        <v>34</v>
      </c>
    </row>
    <row r="2939" spans="1:3" ht="15">
      <c r="A2939">
        <v>2933</v>
      </c>
      <c r="B2939" t="str">
        <f>"00394857"</f>
        <v>00394857</v>
      </c>
      <c r="C2939" t="s">
        <v>34</v>
      </c>
    </row>
    <row r="2940" spans="1:3" ht="15">
      <c r="A2940">
        <v>2934</v>
      </c>
      <c r="B2940" t="str">
        <f>"00083647"</f>
        <v>00083647</v>
      </c>
      <c r="C2940" t="s">
        <v>34</v>
      </c>
    </row>
    <row r="2941" spans="1:3" ht="15">
      <c r="A2941">
        <v>2935</v>
      </c>
      <c r="B2941" t="str">
        <f>"00417638"</f>
        <v>00417638</v>
      </c>
      <c r="C2941" t="s">
        <v>34</v>
      </c>
    </row>
    <row r="2942" spans="1:3" ht="15">
      <c r="A2942">
        <v>2936</v>
      </c>
      <c r="B2942" t="str">
        <f>"00309616"</f>
        <v>00309616</v>
      </c>
      <c r="C2942" t="s">
        <v>34</v>
      </c>
    </row>
    <row r="2943" spans="1:3" ht="15">
      <c r="A2943">
        <v>2937</v>
      </c>
      <c r="B2943" t="str">
        <f>"201504002879"</f>
        <v>201504002879</v>
      </c>
      <c r="C2943" t="s">
        <v>34</v>
      </c>
    </row>
    <row r="2944" spans="1:3" ht="15">
      <c r="A2944">
        <v>2938</v>
      </c>
      <c r="B2944" t="str">
        <f>"00310241"</f>
        <v>00310241</v>
      </c>
      <c r="C2944" t="s">
        <v>34</v>
      </c>
    </row>
    <row r="2945" spans="1:3" ht="15">
      <c r="A2945">
        <v>2939</v>
      </c>
      <c r="B2945" t="str">
        <f>"00382055"</f>
        <v>00382055</v>
      </c>
      <c r="C2945" t="s">
        <v>34</v>
      </c>
    </row>
    <row r="2946" spans="1:3" ht="15">
      <c r="A2946">
        <v>2940</v>
      </c>
      <c r="B2946" t="str">
        <f>"00033061"</f>
        <v>00033061</v>
      </c>
      <c r="C2946" t="s">
        <v>34</v>
      </c>
    </row>
    <row r="2947" spans="1:3" ht="15">
      <c r="A2947">
        <v>2941</v>
      </c>
      <c r="B2947" t="str">
        <f>"201506004398"</f>
        <v>201506004398</v>
      </c>
      <c r="C2947" t="s">
        <v>34</v>
      </c>
    </row>
    <row r="2948" spans="1:3" ht="15">
      <c r="A2948">
        <v>2942</v>
      </c>
      <c r="B2948" t="str">
        <f>"00400217"</f>
        <v>00400217</v>
      </c>
      <c r="C2948" t="s">
        <v>34</v>
      </c>
    </row>
    <row r="2949" spans="1:3" ht="15">
      <c r="A2949">
        <v>2943</v>
      </c>
      <c r="B2949" t="str">
        <f>"00406428"</f>
        <v>00406428</v>
      </c>
      <c r="C2949" t="s">
        <v>34</v>
      </c>
    </row>
    <row r="2950" spans="1:3" ht="15">
      <c r="A2950">
        <v>2944</v>
      </c>
      <c r="B2950" t="str">
        <f>"00409834"</f>
        <v>00409834</v>
      </c>
      <c r="C2950" t="s">
        <v>34</v>
      </c>
    </row>
    <row r="2951" spans="1:3" ht="15">
      <c r="A2951">
        <v>2945</v>
      </c>
      <c r="B2951" t="str">
        <f>"00290812"</f>
        <v>00290812</v>
      </c>
      <c r="C2951" t="s">
        <v>34</v>
      </c>
    </row>
    <row r="2952" spans="1:3" ht="15">
      <c r="A2952">
        <v>2946</v>
      </c>
      <c r="B2952" t="str">
        <f>"201406001027"</f>
        <v>201406001027</v>
      </c>
      <c r="C2952" t="s">
        <v>34</v>
      </c>
    </row>
    <row r="2953" spans="1:3" ht="15">
      <c r="A2953">
        <v>2947</v>
      </c>
      <c r="B2953" t="str">
        <f>"00420304"</f>
        <v>00420304</v>
      </c>
      <c r="C2953" t="s">
        <v>34</v>
      </c>
    </row>
    <row r="2954" spans="1:3" ht="15">
      <c r="A2954">
        <v>2948</v>
      </c>
      <c r="B2954" t="str">
        <f>"201511036809"</f>
        <v>201511036809</v>
      </c>
      <c r="C2954" t="s">
        <v>34</v>
      </c>
    </row>
    <row r="2955" spans="1:3" ht="15">
      <c r="A2955">
        <v>2949</v>
      </c>
      <c r="B2955" t="str">
        <f>"00396696"</f>
        <v>00396696</v>
      </c>
      <c r="C2955" t="s">
        <v>34</v>
      </c>
    </row>
    <row r="2956" spans="1:3" ht="15">
      <c r="A2956">
        <v>2950</v>
      </c>
      <c r="B2956" t="str">
        <f>"00358673"</f>
        <v>00358673</v>
      </c>
      <c r="C2956" t="s">
        <v>34</v>
      </c>
    </row>
    <row r="2957" spans="1:3" ht="15">
      <c r="A2957">
        <v>2951</v>
      </c>
      <c r="B2957" t="str">
        <f>"00423693"</f>
        <v>00423693</v>
      </c>
      <c r="C2957" t="s">
        <v>34</v>
      </c>
    </row>
    <row r="2958" spans="1:3" ht="15">
      <c r="A2958">
        <v>2952</v>
      </c>
      <c r="B2958" t="str">
        <f>"00101411"</f>
        <v>00101411</v>
      </c>
      <c r="C2958" t="s">
        <v>34</v>
      </c>
    </row>
    <row r="2959" spans="1:3" ht="15">
      <c r="A2959">
        <v>2953</v>
      </c>
      <c r="B2959" t="str">
        <f>"00045396"</f>
        <v>00045396</v>
      </c>
      <c r="C2959" t="s">
        <v>34</v>
      </c>
    </row>
    <row r="2960" spans="1:3" ht="15">
      <c r="A2960">
        <v>2954</v>
      </c>
      <c r="B2960" t="str">
        <f>"00385673"</f>
        <v>00385673</v>
      </c>
      <c r="C2960" t="s">
        <v>34</v>
      </c>
    </row>
    <row r="2961" spans="1:3" ht="15">
      <c r="A2961">
        <v>2955</v>
      </c>
      <c r="B2961" t="str">
        <f>"201505000008"</f>
        <v>201505000008</v>
      </c>
      <c r="C2961" t="s">
        <v>34</v>
      </c>
    </row>
    <row r="2962" spans="1:3" ht="15">
      <c r="A2962">
        <v>2956</v>
      </c>
      <c r="B2962" t="str">
        <f>"00369359"</f>
        <v>00369359</v>
      </c>
      <c r="C2962" t="s">
        <v>34</v>
      </c>
    </row>
    <row r="2963" spans="1:3" ht="15">
      <c r="A2963">
        <v>2957</v>
      </c>
      <c r="B2963" t="str">
        <f>"00206884"</f>
        <v>00206884</v>
      </c>
      <c r="C2963" t="s">
        <v>34</v>
      </c>
    </row>
    <row r="2964" spans="1:3" ht="15">
      <c r="A2964">
        <v>2958</v>
      </c>
      <c r="B2964" t="str">
        <f>"00300936"</f>
        <v>00300936</v>
      </c>
      <c r="C2964" t="s">
        <v>34</v>
      </c>
    </row>
    <row r="2965" spans="1:3" ht="15">
      <c r="A2965">
        <v>2959</v>
      </c>
      <c r="B2965" t="str">
        <f>"00423434"</f>
        <v>00423434</v>
      </c>
      <c r="C2965" t="s">
        <v>34</v>
      </c>
    </row>
    <row r="2966" spans="1:3" ht="15">
      <c r="A2966">
        <v>2960</v>
      </c>
      <c r="B2966" t="str">
        <f>"00259505"</f>
        <v>00259505</v>
      </c>
      <c r="C2966" t="s">
        <v>34</v>
      </c>
    </row>
    <row r="2967" spans="1:3" ht="15">
      <c r="A2967">
        <v>2961</v>
      </c>
      <c r="B2967" t="str">
        <f>"201511016748"</f>
        <v>201511016748</v>
      </c>
      <c r="C2967" t="s">
        <v>34</v>
      </c>
    </row>
    <row r="2968" spans="1:3" ht="15">
      <c r="A2968">
        <v>2962</v>
      </c>
      <c r="B2968" t="str">
        <f>"00227684"</f>
        <v>00227684</v>
      </c>
      <c r="C2968" t="s">
        <v>34</v>
      </c>
    </row>
    <row r="2969" spans="1:3" ht="15">
      <c r="A2969">
        <v>2963</v>
      </c>
      <c r="B2969" t="str">
        <f>"00406610"</f>
        <v>00406610</v>
      </c>
      <c r="C2969" t="s">
        <v>34</v>
      </c>
    </row>
    <row r="2970" spans="1:3" ht="15">
      <c r="A2970">
        <v>2964</v>
      </c>
      <c r="B2970" t="str">
        <f>"00355738"</f>
        <v>00355738</v>
      </c>
      <c r="C2970" t="s">
        <v>34</v>
      </c>
    </row>
    <row r="2971" spans="1:3" ht="15">
      <c r="A2971">
        <v>2965</v>
      </c>
      <c r="B2971" t="str">
        <f>"00408281"</f>
        <v>00408281</v>
      </c>
      <c r="C2971" t="s">
        <v>34</v>
      </c>
    </row>
    <row r="2972" spans="1:3" ht="15">
      <c r="A2972">
        <v>2966</v>
      </c>
      <c r="B2972" t="str">
        <f>"00423779"</f>
        <v>00423779</v>
      </c>
      <c r="C2972" t="s">
        <v>34</v>
      </c>
    </row>
    <row r="2973" spans="1:3" ht="15">
      <c r="A2973">
        <v>2967</v>
      </c>
      <c r="B2973" t="str">
        <f>"00409379"</f>
        <v>00409379</v>
      </c>
      <c r="C2973" t="s">
        <v>34</v>
      </c>
    </row>
    <row r="2974" spans="1:3" ht="15">
      <c r="A2974">
        <v>2968</v>
      </c>
      <c r="B2974" t="str">
        <f>"201410004426"</f>
        <v>201410004426</v>
      </c>
      <c r="C2974" t="s">
        <v>34</v>
      </c>
    </row>
    <row r="2975" spans="1:3" ht="15">
      <c r="A2975">
        <v>2969</v>
      </c>
      <c r="B2975" t="str">
        <f>"00355602"</f>
        <v>00355602</v>
      </c>
      <c r="C2975" t="s">
        <v>34</v>
      </c>
    </row>
    <row r="2976" spans="1:3" ht="15">
      <c r="A2976">
        <v>2970</v>
      </c>
      <c r="B2976" t="str">
        <f>"00336239"</f>
        <v>00336239</v>
      </c>
      <c r="C2976" t="s">
        <v>34</v>
      </c>
    </row>
    <row r="2977" spans="1:3" ht="15">
      <c r="A2977">
        <v>2971</v>
      </c>
      <c r="B2977" t="str">
        <f>"00273074"</f>
        <v>00273074</v>
      </c>
      <c r="C2977" t="s">
        <v>34</v>
      </c>
    </row>
    <row r="2978" spans="1:3" ht="15">
      <c r="A2978">
        <v>2972</v>
      </c>
      <c r="B2978" t="str">
        <f>"201511013802"</f>
        <v>201511013802</v>
      </c>
      <c r="C2978" t="s">
        <v>34</v>
      </c>
    </row>
    <row r="2979" spans="1:3" ht="15">
      <c r="A2979">
        <v>2973</v>
      </c>
      <c r="B2979" t="str">
        <f>"201512003060"</f>
        <v>201512003060</v>
      </c>
      <c r="C2979" t="s">
        <v>34</v>
      </c>
    </row>
    <row r="2980" spans="1:3" ht="15">
      <c r="A2980">
        <v>2974</v>
      </c>
      <c r="B2980" t="str">
        <f>"00392764"</f>
        <v>00392764</v>
      </c>
      <c r="C2980" t="s">
        <v>34</v>
      </c>
    </row>
    <row r="2981" spans="1:3" ht="15">
      <c r="A2981">
        <v>2975</v>
      </c>
      <c r="B2981" t="str">
        <f>"00305896"</f>
        <v>00305896</v>
      </c>
      <c r="C2981" t="s">
        <v>34</v>
      </c>
    </row>
    <row r="2982" spans="1:3" ht="15">
      <c r="A2982">
        <v>2976</v>
      </c>
      <c r="B2982" t="str">
        <f>"00418908"</f>
        <v>00418908</v>
      </c>
      <c r="C2982" t="s">
        <v>34</v>
      </c>
    </row>
    <row r="2983" spans="1:3" ht="15">
      <c r="A2983">
        <v>2977</v>
      </c>
      <c r="B2983" t="str">
        <f>"00362680"</f>
        <v>00362680</v>
      </c>
      <c r="C2983" t="s">
        <v>34</v>
      </c>
    </row>
    <row r="2984" spans="1:3" ht="15">
      <c r="A2984">
        <v>2978</v>
      </c>
      <c r="B2984" t="str">
        <f>"00319834"</f>
        <v>00319834</v>
      </c>
      <c r="C2984" t="s">
        <v>34</v>
      </c>
    </row>
    <row r="2985" spans="1:3" ht="15">
      <c r="A2985">
        <v>2979</v>
      </c>
      <c r="B2985" t="str">
        <f>"00367302"</f>
        <v>00367302</v>
      </c>
      <c r="C2985" t="s">
        <v>34</v>
      </c>
    </row>
    <row r="2986" spans="1:3" ht="15">
      <c r="A2986">
        <v>2980</v>
      </c>
      <c r="B2986" t="str">
        <f>"00402035"</f>
        <v>00402035</v>
      </c>
      <c r="C2986" t="s">
        <v>34</v>
      </c>
    </row>
    <row r="2987" spans="1:3" ht="15">
      <c r="A2987">
        <v>2981</v>
      </c>
      <c r="B2987" t="str">
        <f>"00078360"</f>
        <v>00078360</v>
      </c>
      <c r="C2987" t="s">
        <v>34</v>
      </c>
    </row>
    <row r="2988" spans="1:3" ht="15">
      <c r="A2988">
        <v>2982</v>
      </c>
      <c r="B2988" t="str">
        <f>"00357121"</f>
        <v>00357121</v>
      </c>
      <c r="C2988" t="s">
        <v>34</v>
      </c>
    </row>
    <row r="2989" spans="1:3" ht="15">
      <c r="A2989">
        <v>2983</v>
      </c>
      <c r="B2989" t="str">
        <f>"00094499"</f>
        <v>00094499</v>
      </c>
      <c r="C2989" t="s">
        <v>34</v>
      </c>
    </row>
    <row r="2990" spans="1:3" ht="15">
      <c r="A2990">
        <v>2984</v>
      </c>
      <c r="B2990" t="str">
        <f>"00209324"</f>
        <v>00209324</v>
      </c>
      <c r="C2990" t="s">
        <v>34</v>
      </c>
    </row>
    <row r="2991" spans="1:3" ht="15">
      <c r="A2991">
        <v>2985</v>
      </c>
      <c r="B2991" t="str">
        <f>"00369865"</f>
        <v>00369865</v>
      </c>
      <c r="C2991" t="s">
        <v>34</v>
      </c>
    </row>
    <row r="2992" spans="1:3" ht="15">
      <c r="A2992">
        <v>2986</v>
      </c>
      <c r="B2992" t="str">
        <f>"00420646"</f>
        <v>00420646</v>
      </c>
      <c r="C2992" t="s">
        <v>34</v>
      </c>
    </row>
    <row r="2993" spans="1:3" ht="15">
      <c r="A2993">
        <v>2987</v>
      </c>
      <c r="B2993" t="str">
        <f>"00245962"</f>
        <v>00245962</v>
      </c>
      <c r="C2993" t="s">
        <v>34</v>
      </c>
    </row>
    <row r="2994" spans="1:3" ht="15">
      <c r="A2994">
        <v>2988</v>
      </c>
      <c r="B2994" t="str">
        <f>"201401000959"</f>
        <v>201401000959</v>
      </c>
      <c r="C2994" t="s">
        <v>34</v>
      </c>
    </row>
    <row r="2995" spans="1:3" ht="15">
      <c r="A2995">
        <v>2989</v>
      </c>
      <c r="B2995" t="str">
        <f>"00241198"</f>
        <v>00241198</v>
      </c>
      <c r="C2995" t="s">
        <v>34</v>
      </c>
    </row>
    <row r="2996" spans="1:3" ht="15">
      <c r="A2996">
        <v>2990</v>
      </c>
      <c r="B2996" t="str">
        <f>"00387802"</f>
        <v>00387802</v>
      </c>
      <c r="C2996" t="s">
        <v>34</v>
      </c>
    </row>
    <row r="2997" spans="1:3" ht="15">
      <c r="A2997">
        <v>2991</v>
      </c>
      <c r="B2997" t="str">
        <f>"00323824"</f>
        <v>00323824</v>
      </c>
      <c r="C2997" t="s">
        <v>34</v>
      </c>
    </row>
    <row r="2998" spans="1:3" ht="15">
      <c r="A2998">
        <v>2992</v>
      </c>
      <c r="B2998" t="str">
        <f>"00405476"</f>
        <v>00405476</v>
      </c>
      <c r="C2998" t="s">
        <v>34</v>
      </c>
    </row>
    <row r="2999" spans="1:3" ht="15">
      <c r="A2999">
        <v>2993</v>
      </c>
      <c r="B2999" t="str">
        <f>"00294884"</f>
        <v>00294884</v>
      </c>
      <c r="C2999" t="s">
        <v>34</v>
      </c>
    </row>
    <row r="3000" spans="1:3" ht="15">
      <c r="A3000">
        <v>2994</v>
      </c>
      <c r="B3000" t="str">
        <f>"00393203"</f>
        <v>00393203</v>
      </c>
      <c r="C3000" t="s">
        <v>34</v>
      </c>
    </row>
    <row r="3001" spans="1:3" ht="15">
      <c r="A3001">
        <v>2995</v>
      </c>
      <c r="B3001" t="str">
        <f>"00096247"</f>
        <v>00096247</v>
      </c>
      <c r="C3001" t="s">
        <v>34</v>
      </c>
    </row>
    <row r="3002" spans="1:3" ht="15">
      <c r="A3002">
        <v>2996</v>
      </c>
      <c r="B3002" t="str">
        <f>"00421626"</f>
        <v>00421626</v>
      </c>
      <c r="C3002" t="s">
        <v>34</v>
      </c>
    </row>
    <row r="3003" spans="1:3" ht="15">
      <c r="A3003">
        <v>2997</v>
      </c>
      <c r="B3003" t="str">
        <f>"00269026"</f>
        <v>00269026</v>
      </c>
      <c r="C3003" t="s">
        <v>34</v>
      </c>
    </row>
    <row r="3004" spans="1:3" ht="15">
      <c r="A3004">
        <v>2998</v>
      </c>
      <c r="B3004" t="str">
        <f>"00417973"</f>
        <v>00417973</v>
      </c>
      <c r="C3004" t="s">
        <v>34</v>
      </c>
    </row>
    <row r="3005" spans="1:3" ht="15">
      <c r="A3005">
        <v>2999</v>
      </c>
      <c r="B3005" t="str">
        <f>"00176281"</f>
        <v>00176281</v>
      </c>
      <c r="C3005" t="s">
        <v>34</v>
      </c>
    </row>
    <row r="3006" spans="1:3" ht="15">
      <c r="A3006">
        <v>3000</v>
      </c>
      <c r="B3006" t="str">
        <f>"00399678"</f>
        <v>00399678</v>
      </c>
      <c r="C3006" t="s">
        <v>34</v>
      </c>
    </row>
    <row r="3007" spans="1:3" ht="15">
      <c r="A3007">
        <v>3001</v>
      </c>
      <c r="B3007" t="str">
        <f>"201511019197"</f>
        <v>201511019197</v>
      </c>
      <c r="C3007" t="s">
        <v>34</v>
      </c>
    </row>
    <row r="3008" spans="1:3" ht="15">
      <c r="A3008">
        <v>3002</v>
      </c>
      <c r="B3008" t="str">
        <f>"00416435"</f>
        <v>00416435</v>
      </c>
      <c r="C3008" t="s">
        <v>34</v>
      </c>
    </row>
    <row r="3009" spans="1:3" ht="15">
      <c r="A3009">
        <v>3003</v>
      </c>
      <c r="B3009" t="str">
        <f>"00387197"</f>
        <v>00387197</v>
      </c>
      <c r="C3009" t="s">
        <v>34</v>
      </c>
    </row>
    <row r="3010" spans="1:3" ht="15">
      <c r="A3010">
        <v>3004</v>
      </c>
      <c r="B3010" t="str">
        <f>"00383330"</f>
        <v>00383330</v>
      </c>
      <c r="C3010" t="s">
        <v>34</v>
      </c>
    </row>
    <row r="3011" spans="1:3" ht="15">
      <c r="A3011">
        <v>3005</v>
      </c>
      <c r="B3011" t="str">
        <f>"00398598"</f>
        <v>00398598</v>
      </c>
      <c r="C3011" t="s">
        <v>8</v>
      </c>
    </row>
    <row r="3012" spans="1:3" ht="15">
      <c r="A3012">
        <v>3006</v>
      </c>
      <c r="B3012" t="str">
        <f>"00288705"</f>
        <v>00288705</v>
      </c>
      <c r="C3012" t="s">
        <v>34</v>
      </c>
    </row>
    <row r="3013" spans="1:3" ht="15">
      <c r="A3013">
        <v>3007</v>
      </c>
      <c r="B3013" t="str">
        <f>"00083463"</f>
        <v>00083463</v>
      </c>
      <c r="C3013" t="s">
        <v>34</v>
      </c>
    </row>
    <row r="3014" spans="1:3" ht="15">
      <c r="A3014">
        <v>3008</v>
      </c>
      <c r="B3014" t="str">
        <f>"00407698"</f>
        <v>00407698</v>
      </c>
      <c r="C3014" t="s">
        <v>34</v>
      </c>
    </row>
    <row r="3015" spans="1:3" ht="15">
      <c r="A3015">
        <v>3009</v>
      </c>
      <c r="B3015" t="str">
        <f>"201511007584"</f>
        <v>201511007584</v>
      </c>
      <c r="C3015" t="s">
        <v>34</v>
      </c>
    </row>
    <row r="3016" spans="1:3" ht="15">
      <c r="A3016">
        <v>3010</v>
      </c>
      <c r="B3016" t="str">
        <f>"00372622"</f>
        <v>00372622</v>
      </c>
      <c r="C3016" t="s">
        <v>34</v>
      </c>
    </row>
    <row r="3017" spans="1:3" ht="15">
      <c r="A3017">
        <v>3011</v>
      </c>
      <c r="B3017" t="str">
        <f>"00343896"</f>
        <v>00343896</v>
      </c>
      <c r="C3017" t="s">
        <v>34</v>
      </c>
    </row>
    <row r="3018" spans="1:3" ht="15">
      <c r="A3018">
        <v>3012</v>
      </c>
      <c r="B3018" t="str">
        <f>"00410626"</f>
        <v>00410626</v>
      </c>
      <c r="C3018" t="s">
        <v>34</v>
      </c>
    </row>
    <row r="3019" spans="1:3" ht="15">
      <c r="A3019">
        <v>3013</v>
      </c>
      <c r="B3019" t="str">
        <f>"00328273"</f>
        <v>00328273</v>
      </c>
      <c r="C3019" t="s">
        <v>34</v>
      </c>
    </row>
    <row r="3020" spans="1:3" ht="15">
      <c r="A3020">
        <v>3014</v>
      </c>
      <c r="B3020" t="str">
        <f>"00374877"</f>
        <v>00374877</v>
      </c>
      <c r="C3020" t="s">
        <v>34</v>
      </c>
    </row>
    <row r="3021" spans="1:3" ht="15">
      <c r="A3021">
        <v>3015</v>
      </c>
      <c r="B3021" t="str">
        <f>"00380843"</f>
        <v>00380843</v>
      </c>
      <c r="C3021" t="s">
        <v>34</v>
      </c>
    </row>
    <row r="3022" spans="1:3" ht="15">
      <c r="A3022">
        <v>3016</v>
      </c>
      <c r="B3022" t="str">
        <f>"00421458"</f>
        <v>00421458</v>
      </c>
      <c r="C3022" t="s">
        <v>34</v>
      </c>
    </row>
    <row r="3023" spans="1:3" ht="15">
      <c r="A3023">
        <v>3017</v>
      </c>
      <c r="B3023" t="str">
        <f>"00339798"</f>
        <v>00339798</v>
      </c>
      <c r="C3023" t="s">
        <v>34</v>
      </c>
    </row>
    <row r="3024" spans="1:3" ht="15">
      <c r="A3024">
        <v>3018</v>
      </c>
      <c r="B3024" t="str">
        <f>"00420775"</f>
        <v>00420775</v>
      </c>
      <c r="C3024" t="s">
        <v>34</v>
      </c>
    </row>
    <row r="3025" spans="1:3" ht="15">
      <c r="A3025">
        <v>3019</v>
      </c>
      <c r="B3025" t="str">
        <f>"00216751"</f>
        <v>00216751</v>
      </c>
      <c r="C3025" t="s">
        <v>34</v>
      </c>
    </row>
    <row r="3026" spans="1:3" ht="15">
      <c r="A3026">
        <v>3020</v>
      </c>
      <c r="B3026" t="str">
        <f>"00423275"</f>
        <v>00423275</v>
      </c>
      <c r="C3026" t="s">
        <v>34</v>
      </c>
    </row>
    <row r="3027" spans="1:3" ht="15">
      <c r="A3027">
        <v>3021</v>
      </c>
      <c r="B3027" t="str">
        <f>"00021801"</f>
        <v>00021801</v>
      </c>
      <c r="C3027" t="s">
        <v>34</v>
      </c>
    </row>
    <row r="3028" spans="1:3" ht="15">
      <c r="A3028">
        <v>3022</v>
      </c>
      <c r="B3028" t="str">
        <f>"00405592"</f>
        <v>00405592</v>
      </c>
      <c r="C3028" t="s">
        <v>34</v>
      </c>
    </row>
    <row r="3029" spans="1:3" ht="15">
      <c r="A3029">
        <v>3023</v>
      </c>
      <c r="B3029" t="str">
        <f>"00323218"</f>
        <v>00323218</v>
      </c>
      <c r="C3029" t="s">
        <v>34</v>
      </c>
    </row>
    <row r="3030" spans="1:3" ht="15">
      <c r="A3030">
        <v>3024</v>
      </c>
      <c r="B3030" t="str">
        <f>"00379773"</f>
        <v>00379773</v>
      </c>
      <c r="C3030" t="s">
        <v>34</v>
      </c>
    </row>
    <row r="3031" spans="1:3" ht="15">
      <c r="A3031">
        <v>3025</v>
      </c>
      <c r="B3031" t="str">
        <f>"00416499"</f>
        <v>00416499</v>
      </c>
      <c r="C3031" t="s">
        <v>34</v>
      </c>
    </row>
    <row r="3032" spans="1:3" ht="15">
      <c r="A3032">
        <v>3026</v>
      </c>
      <c r="B3032" t="str">
        <f>"00283315"</f>
        <v>00283315</v>
      </c>
      <c r="C3032" t="s">
        <v>34</v>
      </c>
    </row>
    <row r="3033" spans="1:3" ht="15">
      <c r="A3033">
        <v>3027</v>
      </c>
      <c r="B3033" t="str">
        <f>"00399648"</f>
        <v>00399648</v>
      </c>
      <c r="C3033" t="s">
        <v>34</v>
      </c>
    </row>
    <row r="3034" spans="1:3" ht="15">
      <c r="A3034">
        <v>3028</v>
      </c>
      <c r="B3034" t="str">
        <f>"00373957"</f>
        <v>00373957</v>
      </c>
      <c r="C3034" t="s">
        <v>34</v>
      </c>
    </row>
    <row r="3035" spans="1:3" ht="15">
      <c r="A3035">
        <v>3029</v>
      </c>
      <c r="B3035" t="str">
        <f>"00363270"</f>
        <v>00363270</v>
      </c>
      <c r="C3035" t="s">
        <v>34</v>
      </c>
    </row>
    <row r="3036" spans="1:3" ht="15">
      <c r="A3036">
        <v>3030</v>
      </c>
      <c r="B3036" t="str">
        <f>"00271795"</f>
        <v>00271795</v>
      </c>
      <c r="C3036" t="s">
        <v>30</v>
      </c>
    </row>
    <row r="3037" spans="1:3" ht="15">
      <c r="A3037">
        <v>3031</v>
      </c>
      <c r="B3037" t="str">
        <f>"00318782"</f>
        <v>00318782</v>
      </c>
      <c r="C3037" t="s">
        <v>34</v>
      </c>
    </row>
    <row r="3038" spans="1:3" ht="15">
      <c r="A3038">
        <v>3032</v>
      </c>
      <c r="B3038" t="str">
        <f>"00379944"</f>
        <v>00379944</v>
      </c>
      <c r="C3038" t="s">
        <v>34</v>
      </c>
    </row>
    <row r="3039" spans="1:3" ht="15">
      <c r="A3039">
        <v>3033</v>
      </c>
      <c r="B3039" t="str">
        <f>"00422438"</f>
        <v>00422438</v>
      </c>
      <c r="C3039" t="s">
        <v>34</v>
      </c>
    </row>
    <row r="3040" spans="1:3" ht="15">
      <c r="A3040">
        <v>3034</v>
      </c>
      <c r="B3040" t="str">
        <f>"00395575"</f>
        <v>00395575</v>
      </c>
      <c r="C3040" t="s">
        <v>34</v>
      </c>
    </row>
    <row r="3041" spans="1:3" ht="15">
      <c r="A3041">
        <v>3035</v>
      </c>
      <c r="B3041" t="str">
        <f>"00377011"</f>
        <v>00377011</v>
      </c>
      <c r="C3041" t="s">
        <v>34</v>
      </c>
    </row>
    <row r="3042" spans="1:3" ht="15">
      <c r="A3042">
        <v>3036</v>
      </c>
      <c r="B3042" t="str">
        <f>"00349122"</f>
        <v>00349122</v>
      </c>
      <c r="C3042" t="s">
        <v>34</v>
      </c>
    </row>
    <row r="3043" spans="1:3" ht="15">
      <c r="A3043">
        <v>3037</v>
      </c>
      <c r="B3043" t="str">
        <f>"00326308"</f>
        <v>00326308</v>
      </c>
      <c r="C3043" t="s">
        <v>34</v>
      </c>
    </row>
    <row r="3044" spans="1:3" ht="15">
      <c r="A3044">
        <v>3038</v>
      </c>
      <c r="B3044" t="str">
        <f>"00262720"</f>
        <v>00262720</v>
      </c>
      <c r="C3044" t="s">
        <v>34</v>
      </c>
    </row>
    <row r="3045" spans="1:3" ht="15">
      <c r="A3045">
        <v>3039</v>
      </c>
      <c r="B3045" t="str">
        <f>"00301801"</f>
        <v>00301801</v>
      </c>
      <c r="C3045" t="s">
        <v>34</v>
      </c>
    </row>
    <row r="3046" spans="1:3" ht="15">
      <c r="A3046">
        <v>3040</v>
      </c>
      <c r="B3046" t="str">
        <f>"00282628"</f>
        <v>00282628</v>
      </c>
      <c r="C3046" t="s">
        <v>34</v>
      </c>
    </row>
    <row r="3047" spans="1:3" ht="15">
      <c r="A3047">
        <v>3041</v>
      </c>
      <c r="B3047" t="str">
        <f>"00366596"</f>
        <v>00366596</v>
      </c>
      <c r="C3047" t="s">
        <v>34</v>
      </c>
    </row>
    <row r="3048" spans="1:3" ht="15">
      <c r="A3048">
        <v>3042</v>
      </c>
      <c r="B3048" t="str">
        <f>"00418215"</f>
        <v>00418215</v>
      </c>
      <c r="C3048" t="s">
        <v>34</v>
      </c>
    </row>
    <row r="3049" spans="1:3" ht="15">
      <c r="A3049">
        <v>3043</v>
      </c>
      <c r="B3049" t="str">
        <f>"00355563"</f>
        <v>00355563</v>
      </c>
      <c r="C3049" t="s">
        <v>34</v>
      </c>
    </row>
    <row r="3050" spans="1:3" ht="15">
      <c r="A3050">
        <v>3044</v>
      </c>
      <c r="B3050" t="str">
        <f>"00312229"</f>
        <v>00312229</v>
      </c>
      <c r="C3050" t="s">
        <v>34</v>
      </c>
    </row>
    <row r="3051" spans="1:3" ht="15">
      <c r="A3051">
        <v>3045</v>
      </c>
      <c r="B3051" t="str">
        <f>"00407799"</f>
        <v>00407799</v>
      </c>
      <c r="C3051" t="s">
        <v>34</v>
      </c>
    </row>
    <row r="3052" spans="1:3" ht="15">
      <c r="A3052">
        <v>3046</v>
      </c>
      <c r="B3052" t="str">
        <f>"201511041761"</f>
        <v>201511041761</v>
      </c>
      <c r="C3052" t="s">
        <v>34</v>
      </c>
    </row>
    <row r="3053" spans="1:3" ht="15">
      <c r="A3053">
        <v>3047</v>
      </c>
      <c r="B3053" t="str">
        <f>"00263774"</f>
        <v>00263774</v>
      </c>
      <c r="C3053" t="s">
        <v>34</v>
      </c>
    </row>
    <row r="3054" spans="1:3" ht="15">
      <c r="A3054">
        <v>3048</v>
      </c>
      <c r="B3054" t="str">
        <f>"00337953"</f>
        <v>00337953</v>
      </c>
      <c r="C3054" t="s">
        <v>34</v>
      </c>
    </row>
    <row r="3055" spans="1:3" ht="15">
      <c r="A3055">
        <v>3049</v>
      </c>
      <c r="B3055" t="str">
        <f>"201410009520"</f>
        <v>201410009520</v>
      </c>
      <c r="C3055" t="s">
        <v>34</v>
      </c>
    </row>
    <row r="3056" spans="1:3" ht="15">
      <c r="A3056">
        <v>3050</v>
      </c>
      <c r="B3056" t="str">
        <f>"00385824"</f>
        <v>00385824</v>
      </c>
      <c r="C3056" t="s">
        <v>34</v>
      </c>
    </row>
    <row r="3057" spans="1:3" ht="15">
      <c r="A3057">
        <v>3051</v>
      </c>
      <c r="B3057" t="str">
        <f>"00406385"</f>
        <v>00406385</v>
      </c>
      <c r="C3057" t="s">
        <v>34</v>
      </c>
    </row>
    <row r="3058" spans="1:3" ht="15">
      <c r="A3058">
        <v>3052</v>
      </c>
      <c r="B3058" t="str">
        <f>"00300164"</f>
        <v>00300164</v>
      </c>
      <c r="C3058" t="s">
        <v>34</v>
      </c>
    </row>
    <row r="3059" spans="1:3" ht="15">
      <c r="A3059">
        <v>3053</v>
      </c>
      <c r="B3059" t="str">
        <f>"00393512"</f>
        <v>00393512</v>
      </c>
      <c r="C3059" t="s">
        <v>34</v>
      </c>
    </row>
    <row r="3060" spans="1:3" ht="15">
      <c r="A3060">
        <v>3054</v>
      </c>
      <c r="B3060" t="str">
        <f>"00422026"</f>
        <v>00422026</v>
      </c>
      <c r="C3060" t="s">
        <v>34</v>
      </c>
    </row>
    <row r="3061" spans="1:3" ht="15">
      <c r="A3061">
        <v>3055</v>
      </c>
      <c r="B3061" t="str">
        <f>"00415728"</f>
        <v>00415728</v>
      </c>
      <c r="C3061" t="s">
        <v>34</v>
      </c>
    </row>
    <row r="3062" spans="1:3" ht="15">
      <c r="A3062">
        <v>3056</v>
      </c>
      <c r="B3062" t="str">
        <f>"00313241"</f>
        <v>00313241</v>
      </c>
      <c r="C3062" t="s">
        <v>34</v>
      </c>
    </row>
    <row r="3063" spans="1:3" ht="15">
      <c r="A3063">
        <v>3057</v>
      </c>
      <c r="B3063" t="str">
        <f>"00421909"</f>
        <v>00421909</v>
      </c>
      <c r="C3063" t="s">
        <v>34</v>
      </c>
    </row>
    <row r="3064" spans="1:3" ht="15">
      <c r="A3064">
        <v>3058</v>
      </c>
      <c r="B3064" t="str">
        <f>"00376562"</f>
        <v>00376562</v>
      </c>
      <c r="C3064" t="s">
        <v>34</v>
      </c>
    </row>
    <row r="3065" spans="1:3" ht="15">
      <c r="A3065">
        <v>3059</v>
      </c>
      <c r="B3065" t="str">
        <f>"00257752"</f>
        <v>00257752</v>
      </c>
      <c r="C3065" t="s">
        <v>34</v>
      </c>
    </row>
    <row r="3066" spans="1:3" ht="15">
      <c r="A3066">
        <v>3060</v>
      </c>
      <c r="B3066" t="str">
        <f>"00385481"</f>
        <v>00385481</v>
      </c>
      <c r="C3066" t="s">
        <v>34</v>
      </c>
    </row>
    <row r="3067" spans="1:3" ht="15">
      <c r="A3067">
        <v>3061</v>
      </c>
      <c r="B3067" t="str">
        <f>"00420211"</f>
        <v>00420211</v>
      </c>
      <c r="C3067" t="s">
        <v>34</v>
      </c>
    </row>
    <row r="3068" spans="1:3" ht="15">
      <c r="A3068">
        <v>3062</v>
      </c>
      <c r="B3068" t="str">
        <f>"00359877"</f>
        <v>00359877</v>
      </c>
      <c r="C3068" t="s">
        <v>34</v>
      </c>
    </row>
    <row r="3069" spans="1:3" ht="15">
      <c r="A3069">
        <v>3063</v>
      </c>
      <c r="B3069" t="str">
        <f>"00384002"</f>
        <v>00384002</v>
      </c>
      <c r="C3069" t="s">
        <v>34</v>
      </c>
    </row>
    <row r="3070" spans="1:3" ht="15">
      <c r="A3070">
        <v>3064</v>
      </c>
      <c r="B3070" t="str">
        <f>"00395108"</f>
        <v>00395108</v>
      </c>
      <c r="C3070" t="s">
        <v>34</v>
      </c>
    </row>
    <row r="3071" spans="1:3" ht="15">
      <c r="A3071">
        <v>3065</v>
      </c>
      <c r="B3071" t="str">
        <f>"00346029"</f>
        <v>00346029</v>
      </c>
      <c r="C3071" t="s">
        <v>34</v>
      </c>
    </row>
    <row r="3072" spans="1:3" ht="15">
      <c r="A3072">
        <v>3066</v>
      </c>
      <c r="B3072" t="str">
        <f>"00393648"</f>
        <v>00393648</v>
      </c>
      <c r="C3072" t="s">
        <v>34</v>
      </c>
    </row>
    <row r="3073" spans="1:3" ht="15">
      <c r="A3073">
        <v>3067</v>
      </c>
      <c r="B3073" t="str">
        <f>"00381449"</f>
        <v>00381449</v>
      </c>
      <c r="C3073" t="s">
        <v>34</v>
      </c>
    </row>
    <row r="3074" spans="1:3" ht="15">
      <c r="A3074">
        <v>3068</v>
      </c>
      <c r="B3074" t="str">
        <f>"00004140"</f>
        <v>00004140</v>
      </c>
      <c r="C3074" t="s">
        <v>34</v>
      </c>
    </row>
    <row r="3075" spans="1:3" ht="15">
      <c r="A3075">
        <v>3069</v>
      </c>
      <c r="B3075" t="str">
        <f>"201504004252"</f>
        <v>201504004252</v>
      </c>
      <c r="C3075" t="s">
        <v>34</v>
      </c>
    </row>
    <row r="3076" spans="1:3" ht="15">
      <c r="A3076">
        <v>3070</v>
      </c>
      <c r="B3076" t="str">
        <f>"00313006"</f>
        <v>00313006</v>
      </c>
      <c r="C3076" t="s">
        <v>34</v>
      </c>
    </row>
    <row r="3077" spans="1:3" ht="15">
      <c r="A3077">
        <v>3071</v>
      </c>
      <c r="B3077" t="str">
        <f>"200801006035"</f>
        <v>200801006035</v>
      </c>
      <c r="C3077" t="s">
        <v>34</v>
      </c>
    </row>
    <row r="3078" spans="1:3" ht="15">
      <c r="A3078">
        <v>3072</v>
      </c>
      <c r="B3078" t="str">
        <f>"00299310"</f>
        <v>00299310</v>
      </c>
      <c r="C3078" t="s">
        <v>34</v>
      </c>
    </row>
    <row r="3079" spans="1:3" ht="15">
      <c r="A3079">
        <v>3073</v>
      </c>
      <c r="B3079" t="str">
        <f>"00294307"</f>
        <v>00294307</v>
      </c>
      <c r="C3079" t="s">
        <v>34</v>
      </c>
    </row>
    <row r="3080" spans="1:3" ht="15">
      <c r="A3080">
        <v>3074</v>
      </c>
      <c r="B3080" t="str">
        <f>"00343338"</f>
        <v>00343338</v>
      </c>
      <c r="C3080" t="s">
        <v>34</v>
      </c>
    </row>
    <row r="3081" spans="1:3" ht="15">
      <c r="A3081">
        <v>3075</v>
      </c>
      <c r="B3081" t="str">
        <f>"00410577"</f>
        <v>00410577</v>
      </c>
      <c r="C3081" t="s">
        <v>34</v>
      </c>
    </row>
    <row r="3082" spans="1:3" ht="15">
      <c r="A3082">
        <v>3076</v>
      </c>
      <c r="B3082" t="str">
        <f>"00402743"</f>
        <v>00402743</v>
      </c>
      <c r="C3082" t="s">
        <v>34</v>
      </c>
    </row>
    <row r="3083" spans="1:3" ht="15">
      <c r="A3083">
        <v>3077</v>
      </c>
      <c r="B3083" t="str">
        <f>"00272845"</f>
        <v>00272845</v>
      </c>
      <c r="C3083" t="s">
        <v>34</v>
      </c>
    </row>
    <row r="3084" spans="1:3" ht="15">
      <c r="A3084">
        <v>3078</v>
      </c>
      <c r="B3084" t="str">
        <f>"00409794"</f>
        <v>00409794</v>
      </c>
      <c r="C3084" t="s">
        <v>34</v>
      </c>
    </row>
    <row r="3085" spans="1:3" ht="15">
      <c r="A3085">
        <v>3079</v>
      </c>
      <c r="B3085" t="str">
        <f>"201511022973"</f>
        <v>201511022973</v>
      </c>
      <c r="C3085" t="s">
        <v>34</v>
      </c>
    </row>
    <row r="3086" spans="1:3" ht="15">
      <c r="A3086">
        <v>3080</v>
      </c>
      <c r="B3086" t="str">
        <f>"00033002"</f>
        <v>00033002</v>
      </c>
      <c r="C3086" t="s">
        <v>34</v>
      </c>
    </row>
    <row r="3087" spans="1:3" ht="15">
      <c r="A3087">
        <v>3081</v>
      </c>
      <c r="B3087" t="str">
        <f>"00234023"</f>
        <v>00234023</v>
      </c>
      <c r="C3087" t="s">
        <v>34</v>
      </c>
    </row>
    <row r="3088" spans="1:3" ht="15">
      <c r="A3088">
        <v>3082</v>
      </c>
      <c r="B3088" t="str">
        <f>"00357984"</f>
        <v>00357984</v>
      </c>
      <c r="C3088" t="s">
        <v>34</v>
      </c>
    </row>
    <row r="3089" spans="1:3" ht="15">
      <c r="A3089">
        <v>3083</v>
      </c>
      <c r="B3089" t="str">
        <f>"00400403"</f>
        <v>00400403</v>
      </c>
      <c r="C3089" t="s">
        <v>34</v>
      </c>
    </row>
    <row r="3090" spans="1:3" ht="15">
      <c r="A3090">
        <v>3084</v>
      </c>
      <c r="B3090" t="str">
        <f>"00416327"</f>
        <v>00416327</v>
      </c>
      <c r="C3090" t="s">
        <v>34</v>
      </c>
    </row>
    <row r="3091" spans="1:3" ht="15">
      <c r="A3091">
        <v>3085</v>
      </c>
      <c r="B3091" t="str">
        <f>"00349211"</f>
        <v>00349211</v>
      </c>
      <c r="C3091" t="s">
        <v>34</v>
      </c>
    </row>
    <row r="3092" spans="1:3" ht="15">
      <c r="A3092">
        <v>3086</v>
      </c>
      <c r="B3092" t="str">
        <f>"00423807"</f>
        <v>00423807</v>
      </c>
      <c r="C3092" t="s">
        <v>34</v>
      </c>
    </row>
    <row r="3093" spans="1:3" ht="15">
      <c r="A3093">
        <v>3087</v>
      </c>
      <c r="B3093" t="str">
        <f>"00362511"</f>
        <v>00362511</v>
      </c>
      <c r="C3093" t="s">
        <v>34</v>
      </c>
    </row>
    <row r="3094" spans="1:3" ht="15">
      <c r="A3094">
        <v>3088</v>
      </c>
      <c r="B3094" t="str">
        <f>"00388721"</f>
        <v>00388721</v>
      </c>
      <c r="C3094" t="s">
        <v>34</v>
      </c>
    </row>
    <row r="3095" spans="1:3" ht="15">
      <c r="A3095">
        <v>3089</v>
      </c>
      <c r="B3095" t="str">
        <f>"00405418"</f>
        <v>00405418</v>
      </c>
      <c r="C3095" t="s">
        <v>34</v>
      </c>
    </row>
    <row r="3096" spans="1:3" ht="15">
      <c r="A3096">
        <v>3090</v>
      </c>
      <c r="B3096" t="str">
        <f>"00308130"</f>
        <v>00308130</v>
      </c>
      <c r="C3096" t="s">
        <v>34</v>
      </c>
    </row>
    <row r="3097" spans="1:3" ht="15">
      <c r="A3097">
        <v>3091</v>
      </c>
      <c r="B3097" t="str">
        <f>"201511021548"</f>
        <v>201511021548</v>
      </c>
      <c r="C3097" t="s">
        <v>34</v>
      </c>
    </row>
    <row r="3098" spans="1:3" ht="15">
      <c r="A3098">
        <v>3092</v>
      </c>
      <c r="B3098" t="str">
        <f>"00359101"</f>
        <v>00359101</v>
      </c>
      <c r="C3098" t="s">
        <v>34</v>
      </c>
    </row>
    <row r="3099" spans="1:3" ht="15">
      <c r="A3099">
        <v>3093</v>
      </c>
      <c r="B3099" t="str">
        <f>"00381580"</f>
        <v>00381580</v>
      </c>
      <c r="C3099" t="s">
        <v>34</v>
      </c>
    </row>
    <row r="3100" spans="1:3" ht="15">
      <c r="A3100">
        <v>3094</v>
      </c>
      <c r="B3100" t="str">
        <f>"00361319"</f>
        <v>00361319</v>
      </c>
      <c r="C3100" t="s">
        <v>34</v>
      </c>
    </row>
    <row r="3101" spans="1:3" ht="15">
      <c r="A3101">
        <v>3095</v>
      </c>
      <c r="B3101" t="str">
        <f>"00419628"</f>
        <v>00419628</v>
      </c>
      <c r="C3101" t="s">
        <v>34</v>
      </c>
    </row>
    <row r="3102" spans="1:3" ht="15">
      <c r="A3102">
        <v>3096</v>
      </c>
      <c r="B3102" t="str">
        <f>"00346824"</f>
        <v>00346824</v>
      </c>
      <c r="C3102" t="s">
        <v>34</v>
      </c>
    </row>
    <row r="3103" spans="1:3" ht="15">
      <c r="A3103">
        <v>3097</v>
      </c>
      <c r="B3103" t="str">
        <f>"00390109"</f>
        <v>00390109</v>
      </c>
      <c r="C3103" t="s">
        <v>34</v>
      </c>
    </row>
    <row r="3104" spans="1:3" ht="15">
      <c r="A3104">
        <v>3098</v>
      </c>
      <c r="B3104" t="str">
        <f>"00281606"</f>
        <v>00281606</v>
      </c>
      <c r="C3104" t="s">
        <v>34</v>
      </c>
    </row>
    <row r="3105" spans="1:3" ht="15">
      <c r="A3105">
        <v>3099</v>
      </c>
      <c r="B3105" t="str">
        <f>"00396009"</f>
        <v>00396009</v>
      </c>
      <c r="C3105" t="s">
        <v>34</v>
      </c>
    </row>
    <row r="3106" spans="1:3" ht="15">
      <c r="A3106">
        <v>3100</v>
      </c>
      <c r="B3106" t="str">
        <f>"00409226"</f>
        <v>00409226</v>
      </c>
      <c r="C3106" t="s">
        <v>34</v>
      </c>
    </row>
    <row r="3107" spans="1:3" ht="15">
      <c r="A3107">
        <v>3101</v>
      </c>
      <c r="B3107" t="str">
        <f>"00390539"</f>
        <v>00390539</v>
      </c>
      <c r="C3107" t="s">
        <v>34</v>
      </c>
    </row>
    <row r="3108" spans="1:3" ht="15">
      <c r="A3108">
        <v>3102</v>
      </c>
      <c r="B3108" t="str">
        <f>"00415760"</f>
        <v>00415760</v>
      </c>
      <c r="C3108" t="s">
        <v>34</v>
      </c>
    </row>
    <row r="3109" spans="1:3" ht="15">
      <c r="A3109">
        <v>3103</v>
      </c>
      <c r="B3109" t="str">
        <f>"00346582"</f>
        <v>00346582</v>
      </c>
      <c r="C3109" t="s">
        <v>34</v>
      </c>
    </row>
    <row r="3110" spans="1:3" ht="15">
      <c r="A3110">
        <v>3104</v>
      </c>
      <c r="B3110" t="str">
        <f>"00346743"</f>
        <v>00346743</v>
      </c>
      <c r="C3110" t="s">
        <v>34</v>
      </c>
    </row>
    <row r="3111" spans="1:3" ht="15">
      <c r="A3111">
        <v>3105</v>
      </c>
      <c r="B3111" t="str">
        <f>"00203297"</f>
        <v>00203297</v>
      </c>
      <c r="C3111" t="s">
        <v>34</v>
      </c>
    </row>
    <row r="3112" spans="1:3" ht="15">
      <c r="A3112">
        <v>3106</v>
      </c>
      <c r="B3112" t="str">
        <f>"00284684"</f>
        <v>00284684</v>
      </c>
      <c r="C3112" t="s">
        <v>34</v>
      </c>
    </row>
    <row r="3113" spans="1:3" ht="15">
      <c r="A3113">
        <v>3107</v>
      </c>
      <c r="B3113" t="str">
        <f>"00420117"</f>
        <v>00420117</v>
      </c>
      <c r="C3113" t="s">
        <v>34</v>
      </c>
    </row>
    <row r="3114" spans="1:3" ht="15">
      <c r="A3114">
        <v>3108</v>
      </c>
      <c r="B3114" t="str">
        <f>"00419988"</f>
        <v>00419988</v>
      </c>
      <c r="C3114" t="s">
        <v>34</v>
      </c>
    </row>
    <row r="3115" spans="1:3" ht="15">
      <c r="A3115">
        <v>3109</v>
      </c>
      <c r="B3115" t="str">
        <f>"00350028"</f>
        <v>00350028</v>
      </c>
      <c r="C3115" t="s">
        <v>34</v>
      </c>
    </row>
    <row r="3116" spans="1:3" ht="15">
      <c r="A3116">
        <v>3110</v>
      </c>
      <c r="B3116" t="str">
        <f>"00355414"</f>
        <v>00355414</v>
      </c>
      <c r="C3116" t="s">
        <v>34</v>
      </c>
    </row>
    <row r="3117" spans="1:3" ht="15">
      <c r="A3117">
        <v>3111</v>
      </c>
      <c r="B3117" t="str">
        <f>"00382446"</f>
        <v>00382446</v>
      </c>
      <c r="C3117" t="s">
        <v>34</v>
      </c>
    </row>
    <row r="3118" spans="1:3" ht="15">
      <c r="A3118">
        <v>3112</v>
      </c>
      <c r="B3118" t="str">
        <f>"00018437"</f>
        <v>00018437</v>
      </c>
      <c r="C3118" t="s">
        <v>34</v>
      </c>
    </row>
    <row r="3119" spans="1:3" ht="15">
      <c r="A3119">
        <v>3113</v>
      </c>
      <c r="B3119" t="str">
        <f>"00392891"</f>
        <v>00392891</v>
      </c>
      <c r="C3119" t="s">
        <v>34</v>
      </c>
    </row>
    <row r="3120" spans="1:3" ht="15">
      <c r="A3120">
        <v>3114</v>
      </c>
      <c r="B3120" t="str">
        <f>"00390404"</f>
        <v>00390404</v>
      </c>
      <c r="C3120" t="s">
        <v>34</v>
      </c>
    </row>
    <row r="3121" spans="1:3" ht="15">
      <c r="A3121">
        <v>3115</v>
      </c>
      <c r="B3121" t="str">
        <f>"00421521"</f>
        <v>00421521</v>
      </c>
      <c r="C3121" t="s">
        <v>34</v>
      </c>
    </row>
    <row r="3122" spans="1:3" ht="15">
      <c r="A3122">
        <v>3116</v>
      </c>
      <c r="B3122" t="str">
        <f>"201409003189"</f>
        <v>201409003189</v>
      </c>
      <c r="C3122" t="s">
        <v>34</v>
      </c>
    </row>
    <row r="3123" spans="1:3" ht="15">
      <c r="A3123">
        <v>3117</v>
      </c>
      <c r="B3123" t="str">
        <f>"00246838"</f>
        <v>00246838</v>
      </c>
      <c r="C3123" t="s">
        <v>34</v>
      </c>
    </row>
    <row r="3124" spans="1:3" ht="15">
      <c r="A3124">
        <v>3118</v>
      </c>
      <c r="B3124" t="str">
        <f>"00359278"</f>
        <v>00359278</v>
      </c>
      <c r="C3124" t="s">
        <v>34</v>
      </c>
    </row>
    <row r="3125" spans="1:3" ht="15">
      <c r="A3125">
        <v>3119</v>
      </c>
      <c r="B3125" t="str">
        <f>"00398616"</f>
        <v>00398616</v>
      </c>
      <c r="C3125" t="s">
        <v>34</v>
      </c>
    </row>
    <row r="3126" spans="1:3" ht="15">
      <c r="A3126">
        <v>3120</v>
      </c>
      <c r="B3126" t="str">
        <f>"00418651"</f>
        <v>00418651</v>
      </c>
      <c r="C3126" t="s">
        <v>34</v>
      </c>
    </row>
    <row r="3127" spans="1:3" ht="15">
      <c r="A3127">
        <v>3121</v>
      </c>
      <c r="B3127" t="str">
        <f>"00423599"</f>
        <v>00423599</v>
      </c>
      <c r="C3127" t="s">
        <v>34</v>
      </c>
    </row>
    <row r="3128" spans="1:3" ht="15">
      <c r="A3128">
        <v>3122</v>
      </c>
      <c r="B3128" t="str">
        <f>"00401037"</f>
        <v>00401037</v>
      </c>
      <c r="C3128" t="s">
        <v>34</v>
      </c>
    </row>
    <row r="3129" spans="1:3" ht="15">
      <c r="A3129">
        <v>3123</v>
      </c>
      <c r="B3129" t="str">
        <f>"201412001749"</f>
        <v>201412001749</v>
      </c>
      <c r="C3129" t="s">
        <v>34</v>
      </c>
    </row>
    <row r="3130" spans="1:3" ht="15">
      <c r="A3130">
        <v>3124</v>
      </c>
      <c r="B3130" t="str">
        <f>"201511012441"</f>
        <v>201511012441</v>
      </c>
      <c r="C3130" t="s">
        <v>34</v>
      </c>
    </row>
    <row r="3131" spans="1:3" ht="15">
      <c r="A3131">
        <v>3125</v>
      </c>
      <c r="B3131" t="str">
        <f>"00287671"</f>
        <v>00287671</v>
      </c>
      <c r="C3131" t="s">
        <v>34</v>
      </c>
    </row>
    <row r="3132" spans="1:3" ht="15">
      <c r="A3132">
        <v>3126</v>
      </c>
      <c r="B3132" t="str">
        <f>"00421905"</f>
        <v>00421905</v>
      </c>
      <c r="C3132" t="s">
        <v>34</v>
      </c>
    </row>
    <row r="3133" spans="1:3" ht="15">
      <c r="A3133">
        <v>3127</v>
      </c>
      <c r="B3133" t="str">
        <f>"00421921"</f>
        <v>00421921</v>
      </c>
      <c r="C3133" t="s">
        <v>34</v>
      </c>
    </row>
    <row r="3134" spans="1:3" ht="15">
      <c r="A3134">
        <v>3128</v>
      </c>
      <c r="B3134" t="str">
        <f>"00374879"</f>
        <v>00374879</v>
      </c>
      <c r="C3134" t="s">
        <v>34</v>
      </c>
    </row>
    <row r="3135" spans="1:3" ht="15">
      <c r="A3135">
        <v>3129</v>
      </c>
      <c r="B3135" t="str">
        <f>"201402003765"</f>
        <v>201402003765</v>
      </c>
      <c r="C3135" t="s">
        <v>34</v>
      </c>
    </row>
    <row r="3136" spans="1:3" ht="15">
      <c r="A3136">
        <v>3130</v>
      </c>
      <c r="B3136" t="str">
        <f>"201502000936"</f>
        <v>201502000936</v>
      </c>
      <c r="C3136" t="s">
        <v>34</v>
      </c>
    </row>
    <row r="3137" spans="1:3" ht="15">
      <c r="A3137">
        <v>3131</v>
      </c>
      <c r="B3137" t="str">
        <f>"00356010"</f>
        <v>00356010</v>
      </c>
      <c r="C3137" t="s">
        <v>34</v>
      </c>
    </row>
    <row r="3138" spans="1:3" ht="15">
      <c r="A3138">
        <v>3132</v>
      </c>
      <c r="B3138" t="str">
        <f>"00418292"</f>
        <v>00418292</v>
      </c>
      <c r="C3138" t="s">
        <v>34</v>
      </c>
    </row>
    <row r="3139" spans="1:3" ht="15">
      <c r="A3139">
        <v>3133</v>
      </c>
      <c r="B3139" t="str">
        <f>"00362784"</f>
        <v>00362784</v>
      </c>
      <c r="C3139" t="s">
        <v>34</v>
      </c>
    </row>
    <row r="3140" spans="1:3" ht="15">
      <c r="A3140">
        <v>3134</v>
      </c>
      <c r="B3140" t="str">
        <f>"00405703"</f>
        <v>00405703</v>
      </c>
      <c r="C3140" t="s">
        <v>34</v>
      </c>
    </row>
    <row r="3141" spans="1:3" ht="15">
      <c r="A3141">
        <v>3135</v>
      </c>
      <c r="B3141" t="str">
        <f>"00409812"</f>
        <v>00409812</v>
      </c>
      <c r="C3141" t="s">
        <v>34</v>
      </c>
    </row>
    <row r="3142" spans="1:3" ht="15">
      <c r="A3142">
        <v>3136</v>
      </c>
      <c r="B3142" t="str">
        <f>"00421993"</f>
        <v>00421993</v>
      </c>
      <c r="C3142" t="s">
        <v>34</v>
      </c>
    </row>
    <row r="3143" spans="1:3" ht="15">
      <c r="A3143">
        <v>3137</v>
      </c>
      <c r="B3143" t="str">
        <f>"00252797"</f>
        <v>00252797</v>
      </c>
      <c r="C3143" t="s">
        <v>34</v>
      </c>
    </row>
    <row r="3144" spans="1:3" ht="15">
      <c r="A3144">
        <v>3138</v>
      </c>
      <c r="B3144" t="str">
        <f>"00410515"</f>
        <v>00410515</v>
      </c>
      <c r="C3144" t="s">
        <v>34</v>
      </c>
    </row>
    <row r="3145" spans="1:3" ht="15">
      <c r="A3145">
        <v>3139</v>
      </c>
      <c r="B3145" t="str">
        <f>"00267398"</f>
        <v>00267398</v>
      </c>
      <c r="C3145" t="s">
        <v>34</v>
      </c>
    </row>
    <row r="3146" spans="1:3" ht="15">
      <c r="A3146">
        <v>3140</v>
      </c>
      <c r="B3146" t="str">
        <f>"201605000115"</f>
        <v>201605000115</v>
      </c>
      <c r="C3146" t="s">
        <v>34</v>
      </c>
    </row>
    <row r="3147" spans="1:3" ht="15">
      <c r="A3147">
        <v>3141</v>
      </c>
      <c r="B3147" t="str">
        <f>"00041022"</f>
        <v>00041022</v>
      </c>
      <c r="C3147" t="s">
        <v>34</v>
      </c>
    </row>
    <row r="3148" spans="1:3" ht="15">
      <c r="A3148">
        <v>3142</v>
      </c>
      <c r="B3148" t="str">
        <f>"00369817"</f>
        <v>00369817</v>
      </c>
      <c r="C3148" t="s">
        <v>34</v>
      </c>
    </row>
    <row r="3149" spans="1:3" ht="15">
      <c r="A3149">
        <v>3143</v>
      </c>
      <c r="B3149" t="str">
        <f>"00416927"</f>
        <v>00416927</v>
      </c>
      <c r="C3149" t="s">
        <v>34</v>
      </c>
    </row>
    <row r="3150" spans="1:3" ht="15">
      <c r="A3150">
        <v>3144</v>
      </c>
      <c r="B3150" t="str">
        <f>"00400125"</f>
        <v>00400125</v>
      </c>
      <c r="C3150" t="s">
        <v>34</v>
      </c>
    </row>
    <row r="3151" spans="1:3" ht="15">
      <c r="A3151">
        <v>3145</v>
      </c>
      <c r="B3151" t="str">
        <f>"00421139"</f>
        <v>00421139</v>
      </c>
      <c r="C3151" t="s">
        <v>34</v>
      </c>
    </row>
    <row r="3152" spans="1:3" ht="15">
      <c r="A3152">
        <v>3146</v>
      </c>
      <c r="B3152" t="str">
        <f>"00370764"</f>
        <v>00370764</v>
      </c>
      <c r="C3152" t="s">
        <v>34</v>
      </c>
    </row>
    <row r="3153" spans="1:3" ht="15">
      <c r="A3153">
        <v>3147</v>
      </c>
      <c r="B3153" t="str">
        <f>"00141726"</f>
        <v>00141726</v>
      </c>
      <c r="C3153" t="s">
        <v>34</v>
      </c>
    </row>
    <row r="3154" spans="1:3" ht="15">
      <c r="A3154">
        <v>3148</v>
      </c>
      <c r="B3154" t="str">
        <f>"00361514"</f>
        <v>00361514</v>
      </c>
      <c r="C3154" t="s">
        <v>34</v>
      </c>
    </row>
    <row r="3155" spans="1:3" ht="15">
      <c r="A3155">
        <v>3149</v>
      </c>
      <c r="B3155" t="str">
        <f>"00398986"</f>
        <v>00398986</v>
      </c>
      <c r="C3155" t="s">
        <v>34</v>
      </c>
    </row>
    <row r="3156" spans="1:3" ht="15">
      <c r="A3156">
        <v>3150</v>
      </c>
      <c r="B3156" t="str">
        <f>"00323219"</f>
        <v>00323219</v>
      </c>
      <c r="C3156" t="s">
        <v>34</v>
      </c>
    </row>
    <row r="3157" spans="1:3" ht="15">
      <c r="A3157">
        <v>3151</v>
      </c>
      <c r="B3157" t="str">
        <f>"00408332"</f>
        <v>00408332</v>
      </c>
      <c r="C3157" t="s">
        <v>34</v>
      </c>
    </row>
    <row r="3158" spans="1:3" ht="15">
      <c r="A3158">
        <v>3152</v>
      </c>
      <c r="B3158" t="str">
        <f>"00375373"</f>
        <v>00375373</v>
      </c>
      <c r="C3158" t="s">
        <v>34</v>
      </c>
    </row>
    <row r="3159" spans="1:3" ht="15">
      <c r="A3159">
        <v>3153</v>
      </c>
      <c r="B3159" t="str">
        <f>"00418704"</f>
        <v>00418704</v>
      </c>
      <c r="C3159" t="s">
        <v>34</v>
      </c>
    </row>
    <row r="3160" spans="1:3" ht="15">
      <c r="A3160">
        <v>3154</v>
      </c>
      <c r="B3160" t="str">
        <f>"00233453"</f>
        <v>00233453</v>
      </c>
      <c r="C3160" t="s">
        <v>34</v>
      </c>
    </row>
    <row r="3161" spans="1:3" ht="15">
      <c r="A3161">
        <v>3155</v>
      </c>
      <c r="B3161" t="str">
        <f>"00393146"</f>
        <v>00393146</v>
      </c>
      <c r="C3161" t="s">
        <v>34</v>
      </c>
    </row>
    <row r="3162" spans="1:3" ht="15">
      <c r="A3162">
        <v>3156</v>
      </c>
      <c r="B3162" t="str">
        <f>"00398193"</f>
        <v>00398193</v>
      </c>
      <c r="C3162" t="s">
        <v>34</v>
      </c>
    </row>
    <row r="3163" spans="1:3" ht="15">
      <c r="A3163">
        <v>3157</v>
      </c>
      <c r="B3163" t="str">
        <f>"00258047"</f>
        <v>00258047</v>
      </c>
      <c r="C3163" t="s">
        <v>34</v>
      </c>
    </row>
    <row r="3164" spans="1:3" ht="15">
      <c r="A3164">
        <v>3158</v>
      </c>
      <c r="B3164" t="str">
        <f>"00398102"</f>
        <v>00398102</v>
      </c>
      <c r="C3164" t="s">
        <v>34</v>
      </c>
    </row>
    <row r="3165" spans="1:3" ht="15">
      <c r="A3165">
        <v>3159</v>
      </c>
      <c r="B3165" t="str">
        <f>"00348537"</f>
        <v>00348537</v>
      </c>
      <c r="C3165" t="s">
        <v>34</v>
      </c>
    </row>
    <row r="3166" spans="1:3" ht="15">
      <c r="A3166">
        <v>3160</v>
      </c>
      <c r="B3166" t="str">
        <f>"00397249"</f>
        <v>00397249</v>
      </c>
      <c r="C3166" t="s">
        <v>34</v>
      </c>
    </row>
    <row r="3167" spans="1:3" ht="15">
      <c r="A3167">
        <v>3161</v>
      </c>
      <c r="B3167" t="str">
        <f>"00337711"</f>
        <v>00337711</v>
      </c>
      <c r="C3167" t="s">
        <v>34</v>
      </c>
    </row>
    <row r="3168" spans="1:3" ht="15">
      <c r="A3168">
        <v>3162</v>
      </c>
      <c r="B3168" t="str">
        <f>"00423739"</f>
        <v>00423739</v>
      </c>
      <c r="C3168" t="s">
        <v>34</v>
      </c>
    </row>
    <row r="3169" spans="1:3" ht="15">
      <c r="A3169">
        <v>3163</v>
      </c>
      <c r="B3169" t="str">
        <f>"00375831"</f>
        <v>00375831</v>
      </c>
      <c r="C3169" t="s">
        <v>34</v>
      </c>
    </row>
    <row r="3170" spans="1:3" ht="15">
      <c r="A3170">
        <v>3164</v>
      </c>
      <c r="B3170" t="str">
        <f>"00359371"</f>
        <v>00359371</v>
      </c>
      <c r="C3170" t="s">
        <v>34</v>
      </c>
    </row>
    <row r="3171" spans="1:3" ht="15">
      <c r="A3171">
        <v>3165</v>
      </c>
      <c r="B3171" t="str">
        <f>"00049607"</f>
        <v>00049607</v>
      </c>
      <c r="C3171" t="s">
        <v>34</v>
      </c>
    </row>
    <row r="3172" spans="1:3" ht="15">
      <c r="A3172">
        <v>3166</v>
      </c>
      <c r="B3172" t="str">
        <f>"00331584"</f>
        <v>00331584</v>
      </c>
      <c r="C3172" t="s">
        <v>34</v>
      </c>
    </row>
    <row r="3173" spans="1:3" ht="15">
      <c r="A3173">
        <v>3167</v>
      </c>
      <c r="B3173" t="str">
        <f>"00399544"</f>
        <v>00399544</v>
      </c>
      <c r="C3173" t="s">
        <v>34</v>
      </c>
    </row>
    <row r="3174" spans="1:3" ht="15">
      <c r="A3174">
        <v>3168</v>
      </c>
      <c r="B3174" t="str">
        <f>"00187441"</f>
        <v>00187441</v>
      </c>
      <c r="C3174" t="s">
        <v>34</v>
      </c>
    </row>
    <row r="3175" spans="1:3" ht="15">
      <c r="A3175">
        <v>3169</v>
      </c>
      <c r="B3175" t="str">
        <f>"00373923"</f>
        <v>00373923</v>
      </c>
      <c r="C3175" t="s">
        <v>34</v>
      </c>
    </row>
    <row r="3176" spans="1:3" ht="15">
      <c r="A3176">
        <v>3170</v>
      </c>
      <c r="B3176" t="str">
        <f>"00294166"</f>
        <v>00294166</v>
      </c>
      <c r="C3176" t="s">
        <v>34</v>
      </c>
    </row>
    <row r="3177" spans="1:3" ht="15">
      <c r="A3177">
        <v>3171</v>
      </c>
      <c r="B3177" t="str">
        <f>"00419239"</f>
        <v>00419239</v>
      </c>
      <c r="C3177" t="s">
        <v>34</v>
      </c>
    </row>
    <row r="3178" spans="1:3" ht="15">
      <c r="A3178">
        <v>3172</v>
      </c>
      <c r="B3178" t="str">
        <f>"00393545"</f>
        <v>00393545</v>
      </c>
      <c r="C3178" t="s">
        <v>34</v>
      </c>
    </row>
    <row r="3179" spans="1:3" ht="15">
      <c r="A3179">
        <v>3173</v>
      </c>
      <c r="B3179" t="str">
        <f>"00415341"</f>
        <v>00415341</v>
      </c>
      <c r="C3179" t="s">
        <v>34</v>
      </c>
    </row>
    <row r="3180" spans="1:3" ht="15">
      <c r="A3180">
        <v>3174</v>
      </c>
      <c r="B3180" t="str">
        <f>"00416177"</f>
        <v>00416177</v>
      </c>
      <c r="C3180" t="s">
        <v>34</v>
      </c>
    </row>
    <row r="3181" spans="1:3" ht="15">
      <c r="A3181">
        <v>3175</v>
      </c>
      <c r="B3181" t="str">
        <f>"00276709"</f>
        <v>00276709</v>
      </c>
      <c r="C3181" t="s">
        <v>34</v>
      </c>
    </row>
    <row r="3182" spans="1:3" ht="15">
      <c r="A3182">
        <v>3176</v>
      </c>
      <c r="B3182" t="str">
        <f>"00359346"</f>
        <v>00359346</v>
      </c>
      <c r="C3182" t="s">
        <v>34</v>
      </c>
    </row>
    <row r="3183" spans="1:3" ht="15">
      <c r="A3183">
        <v>3177</v>
      </c>
      <c r="B3183" t="str">
        <f>"00356756"</f>
        <v>00356756</v>
      </c>
      <c r="C3183" t="s">
        <v>34</v>
      </c>
    </row>
    <row r="3184" spans="1:3" ht="15">
      <c r="A3184">
        <v>3178</v>
      </c>
      <c r="B3184" t="str">
        <f>"201512001452"</f>
        <v>201512001452</v>
      </c>
      <c r="C3184" t="s">
        <v>34</v>
      </c>
    </row>
    <row r="3185" spans="1:3" ht="15">
      <c r="A3185">
        <v>3179</v>
      </c>
      <c r="B3185" t="str">
        <f>"201511023930"</f>
        <v>201511023930</v>
      </c>
      <c r="C3185" t="s">
        <v>34</v>
      </c>
    </row>
    <row r="3186" spans="1:3" ht="15">
      <c r="A3186">
        <v>3180</v>
      </c>
      <c r="B3186" t="str">
        <f>"00146201"</f>
        <v>00146201</v>
      </c>
      <c r="C3186" t="s">
        <v>34</v>
      </c>
    </row>
    <row r="3187" spans="1:3" ht="15">
      <c r="A3187">
        <v>3181</v>
      </c>
      <c r="B3187" t="str">
        <f>"00270682"</f>
        <v>00270682</v>
      </c>
      <c r="C3187" t="s">
        <v>34</v>
      </c>
    </row>
    <row r="3188" spans="1:3" ht="15">
      <c r="A3188">
        <v>3182</v>
      </c>
      <c r="B3188" t="str">
        <f>"00348415"</f>
        <v>00348415</v>
      </c>
      <c r="C3188" t="s">
        <v>34</v>
      </c>
    </row>
    <row r="3189" spans="1:3" ht="15">
      <c r="A3189">
        <v>3183</v>
      </c>
      <c r="B3189" t="str">
        <f>"00404239"</f>
        <v>00404239</v>
      </c>
      <c r="C3189" t="s">
        <v>34</v>
      </c>
    </row>
    <row r="3190" spans="1:3" ht="15">
      <c r="A3190">
        <v>3184</v>
      </c>
      <c r="B3190" t="str">
        <f>"00293920"</f>
        <v>00293920</v>
      </c>
      <c r="C3190" t="s">
        <v>34</v>
      </c>
    </row>
    <row r="3191" spans="1:3" ht="15">
      <c r="A3191">
        <v>3185</v>
      </c>
      <c r="B3191" t="str">
        <f>"00026872"</f>
        <v>00026872</v>
      </c>
      <c r="C3191" t="s">
        <v>34</v>
      </c>
    </row>
    <row r="3192" spans="1:3" ht="15">
      <c r="A3192">
        <v>3186</v>
      </c>
      <c r="B3192" t="str">
        <f>"00356724"</f>
        <v>00356724</v>
      </c>
      <c r="C3192" t="s">
        <v>34</v>
      </c>
    </row>
    <row r="3193" spans="1:3" ht="15">
      <c r="A3193">
        <v>3187</v>
      </c>
      <c r="B3193" t="str">
        <f>"00125488"</f>
        <v>00125488</v>
      </c>
      <c r="C3193" t="s">
        <v>34</v>
      </c>
    </row>
    <row r="3194" spans="1:3" ht="15">
      <c r="A3194">
        <v>3188</v>
      </c>
      <c r="B3194" t="str">
        <f>"00383784"</f>
        <v>00383784</v>
      </c>
      <c r="C3194" t="s">
        <v>34</v>
      </c>
    </row>
    <row r="3195" spans="1:3" ht="15">
      <c r="A3195">
        <v>3189</v>
      </c>
      <c r="B3195" t="str">
        <f>"00287830"</f>
        <v>00287830</v>
      </c>
      <c r="C3195" t="s">
        <v>34</v>
      </c>
    </row>
    <row r="3196" spans="1:3" ht="15">
      <c r="A3196">
        <v>3190</v>
      </c>
      <c r="B3196" t="str">
        <f>"201511029739"</f>
        <v>201511029739</v>
      </c>
      <c r="C3196" t="s">
        <v>34</v>
      </c>
    </row>
    <row r="3197" spans="1:3" ht="15">
      <c r="A3197">
        <v>3191</v>
      </c>
      <c r="B3197" t="str">
        <f>"00364907"</f>
        <v>00364907</v>
      </c>
      <c r="C3197" t="s">
        <v>34</v>
      </c>
    </row>
    <row r="3198" spans="1:3" ht="15">
      <c r="A3198">
        <v>3192</v>
      </c>
      <c r="B3198" t="str">
        <f>"00389209"</f>
        <v>00389209</v>
      </c>
      <c r="C3198" t="s">
        <v>34</v>
      </c>
    </row>
    <row r="3199" spans="1:3" ht="15">
      <c r="A3199">
        <v>3193</v>
      </c>
      <c r="B3199" t="str">
        <f>"00422165"</f>
        <v>00422165</v>
      </c>
      <c r="C3199" t="s">
        <v>34</v>
      </c>
    </row>
    <row r="3200" spans="1:3" ht="15">
      <c r="A3200">
        <v>3194</v>
      </c>
      <c r="B3200" t="str">
        <f>"00423257"</f>
        <v>00423257</v>
      </c>
      <c r="C3200" t="s">
        <v>34</v>
      </c>
    </row>
    <row r="3201" spans="1:3" ht="15">
      <c r="A3201">
        <v>3195</v>
      </c>
      <c r="B3201" t="str">
        <f>"00422673"</f>
        <v>00422673</v>
      </c>
      <c r="C3201" t="s">
        <v>34</v>
      </c>
    </row>
    <row r="3202" spans="1:3" ht="15">
      <c r="A3202">
        <v>3196</v>
      </c>
      <c r="B3202" t="str">
        <f>"00358395"</f>
        <v>00358395</v>
      </c>
      <c r="C3202" t="s">
        <v>34</v>
      </c>
    </row>
    <row r="3203" spans="1:3" ht="15">
      <c r="A3203">
        <v>3197</v>
      </c>
      <c r="B3203" t="str">
        <f>"00371391"</f>
        <v>00371391</v>
      </c>
      <c r="C3203" t="s">
        <v>34</v>
      </c>
    </row>
    <row r="3204" spans="1:3" ht="15">
      <c r="A3204">
        <v>3198</v>
      </c>
      <c r="B3204" t="str">
        <f>"00402370"</f>
        <v>00402370</v>
      </c>
      <c r="C3204" t="s">
        <v>34</v>
      </c>
    </row>
    <row r="3205" spans="1:3" ht="15">
      <c r="A3205">
        <v>3199</v>
      </c>
      <c r="B3205" t="str">
        <f>"00185065"</f>
        <v>00185065</v>
      </c>
      <c r="C3205" t="s">
        <v>34</v>
      </c>
    </row>
    <row r="3206" spans="1:3" ht="15">
      <c r="A3206">
        <v>3200</v>
      </c>
      <c r="B3206" t="str">
        <f>"00385914"</f>
        <v>00385914</v>
      </c>
      <c r="C3206" t="s">
        <v>34</v>
      </c>
    </row>
    <row r="3207" spans="1:3" ht="15">
      <c r="A3207">
        <v>3201</v>
      </c>
      <c r="B3207" t="str">
        <f>"00404337"</f>
        <v>00404337</v>
      </c>
      <c r="C3207" t="s">
        <v>34</v>
      </c>
    </row>
    <row r="3208" spans="1:3" ht="15">
      <c r="A3208">
        <v>3202</v>
      </c>
      <c r="B3208" t="str">
        <f>"00372573"</f>
        <v>00372573</v>
      </c>
      <c r="C3208" t="s">
        <v>34</v>
      </c>
    </row>
    <row r="3209" spans="1:3" ht="15">
      <c r="A3209">
        <v>3203</v>
      </c>
      <c r="B3209" t="str">
        <f>"00070508"</f>
        <v>00070508</v>
      </c>
      <c r="C3209" t="s">
        <v>34</v>
      </c>
    </row>
    <row r="3210" spans="1:3" ht="15">
      <c r="A3210">
        <v>3204</v>
      </c>
      <c r="B3210" t="str">
        <f>"201501000362"</f>
        <v>201501000362</v>
      </c>
      <c r="C3210" t="s">
        <v>34</v>
      </c>
    </row>
    <row r="3211" spans="1:3" ht="15">
      <c r="A3211">
        <v>3205</v>
      </c>
      <c r="B3211" t="str">
        <f>"00005015"</f>
        <v>00005015</v>
      </c>
      <c r="C3211" t="s">
        <v>34</v>
      </c>
    </row>
    <row r="3212" spans="1:3" ht="15">
      <c r="A3212">
        <v>3206</v>
      </c>
      <c r="B3212" t="str">
        <f>"00291209"</f>
        <v>00291209</v>
      </c>
      <c r="C3212" t="s">
        <v>34</v>
      </c>
    </row>
    <row r="3213" spans="1:3" ht="15">
      <c r="A3213">
        <v>3207</v>
      </c>
      <c r="B3213" t="str">
        <f>"00410782"</f>
        <v>00410782</v>
      </c>
      <c r="C3213" t="s">
        <v>34</v>
      </c>
    </row>
    <row r="3214" spans="1:3" ht="15">
      <c r="A3214">
        <v>3208</v>
      </c>
      <c r="B3214" t="str">
        <f>"00421022"</f>
        <v>00421022</v>
      </c>
      <c r="C3214" t="s">
        <v>34</v>
      </c>
    </row>
    <row r="3215" spans="1:3" ht="15">
      <c r="A3215">
        <v>3209</v>
      </c>
      <c r="B3215" t="str">
        <f>"00421243"</f>
        <v>00421243</v>
      </c>
      <c r="C3215" t="s">
        <v>34</v>
      </c>
    </row>
    <row r="3216" spans="1:3" ht="15">
      <c r="A3216">
        <v>3210</v>
      </c>
      <c r="B3216" t="str">
        <f>"201602000320"</f>
        <v>201602000320</v>
      </c>
      <c r="C3216" t="s">
        <v>34</v>
      </c>
    </row>
    <row r="3217" spans="1:3" ht="15">
      <c r="A3217">
        <v>3211</v>
      </c>
      <c r="B3217" t="str">
        <f>"00375604"</f>
        <v>00375604</v>
      </c>
      <c r="C3217" t="s">
        <v>34</v>
      </c>
    </row>
    <row r="3218" spans="1:3" ht="15">
      <c r="A3218">
        <v>3212</v>
      </c>
      <c r="B3218" t="str">
        <f>"00409943"</f>
        <v>00409943</v>
      </c>
      <c r="C3218" t="s">
        <v>34</v>
      </c>
    </row>
    <row r="3219" spans="1:3" ht="15">
      <c r="A3219">
        <v>3213</v>
      </c>
      <c r="B3219" t="str">
        <f>"00175739"</f>
        <v>00175739</v>
      </c>
      <c r="C3219" t="s">
        <v>34</v>
      </c>
    </row>
    <row r="3220" spans="1:3" ht="15">
      <c r="A3220">
        <v>3214</v>
      </c>
      <c r="B3220" t="str">
        <f>"201511028840"</f>
        <v>201511028840</v>
      </c>
      <c r="C3220" t="s">
        <v>34</v>
      </c>
    </row>
    <row r="3221" spans="1:3" ht="15">
      <c r="A3221">
        <v>3215</v>
      </c>
      <c r="B3221" t="str">
        <f>"00361541"</f>
        <v>00361541</v>
      </c>
      <c r="C3221" t="s">
        <v>34</v>
      </c>
    </row>
    <row r="3222" spans="1:3" ht="15">
      <c r="A3222">
        <v>3216</v>
      </c>
      <c r="B3222" t="str">
        <f>"00402768"</f>
        <v>00402768</v>
      </c>
      <c r="C3222" t="s">
        <v>34</v>
      </c>
    </row>
    <row r="3223" spans="1:3" ht="15">
      <c r="A3223">
        <v>3217</v>
      </c>
      <c r="B3223" t="str">
        <f>"00353739"</f>
        <v>00353739</v>
      </c>
      <c r="C3223" t="s">
        <v>34</v>
      </c>
    </row>
    <row r="3224" spans="1:3" ht="15">
      <c r="A3224">
        <v>3218</v>
      </c>
      <c r="B3224" t="str">
        <f>"00269878"</f>
        <v>00269878</v>
      </c>
      <c r="C3224" t="s">
        <v>34</v>
      </c>
    </row>
    <row r="3225" spans="1:3" ht="15">
      <c r="A3225">
        <v>3219</v>
      </c>
      <c r="B3225" t="str">
        <f>"00355131"</f>
        <v>00355131</v>
      </c>
      <c r="C3225" t="s">
        <v>34</v>
      </c>
    </row>
    <row r="3226" spans="1:3" ht="15">
      <c r="A3226">
        <v>3220</v>
      </c>
      <c r="B3226" t="str">
        <f>"00019400"</f>
        <v>00019400</v>
      </c>
      <c r="C3226" t="s">
        <v>34</v>
      </c>
    </row>
    <row r="3227" spans="1:3" ht="15">
      <c r="A3227">
        <v>3221</v>
      </c>
      <c r="B3227" t="str">
        <f>"201511035053"</f>
        <v>201511035053</v>
      </c>
      <c r="C3227" t="s">
        <v>34</v>
      </c>
    </row>
    <row r="3228" spans="1:3" ht="15">
      <c r="A3228">
        <v>3222</v>
      </c>
      <c r="B3228" t="str">
        <f>"00419398"</f>
        <v>00419398</v>
      </c>
      <c r="C3228" t="s">
        <v>34</v>
      </c>
    </row>
    <row r="3229" spans="1:3" ht="15">
      <c r="A3229">
        <v>3223</v>
      </c>
      <c r="B3229" t="str">
        <f>"00369641"</f>
        <v>00369641</v>
      </c>
      <c r="C3229" t="s">
        <v>34</v>
      </c>
    </row>
    <row r="3230" spans="1:3" ht="15">
      <c r="A3230">
        <v>3224</v>
      </c>
      <c r="B3230" t="str">
        <f>"00405115"</f>
        <v>00405115</v>
      </c>
      <c r="C3230" t="s">
        <v>34</v>
      </c>
    </row>
    <row r="3231" spans="1:3" ht="15">
      <c r="A3231">
        <v>3225</v>
      </c>
      <c r="B3231" t="str">
        <f>"00407434"</f>
        <v>00407434</v>
      </c>
      <c r="C3231" t="s">
        <v>34</v>
      </c>
    </row>
    <row r="3232" spans="1:3" ht="15">
      <c r="A3232">
        <v>3226</v>
      </c>
      <c r="B3232" t="str">
        <f>"00381261"</f>
        <v>00381261</v>
      </c>
      <c r="C3232" t="s">
        <v>34</v>
      </c>
    </row>
    <row r="3233" spans="1:3" ht="15">
      <c r="A3233">
        <v>3227</v>
      </c>
      <c r="B3233" t="str">
        <f>"00423007"</f>
        <v>00423007</v>
      </c>
      <c r="C3233" t="s">
        <v>34</v>
      </c>
    </row>
    <row r="3234" spans="1:3" ht="15">
      <c r="A3234">
        <v>3228</v>
      </c>
      <c r="B3234" t="str">
        <f>"00418695"</f>
        <v>00418695</v>
      </c>
      <c r="C3234" t="s">
        <v>34</v>
      </c>
    </row>
    <row r="3235" spans="1:3" ht="15">
      <c r="A3235">
        <v>3229</v>
      </c>
      <c r="B3235" t="str">
        <f>"00415642"</f>
        <v>00415642</v>
      </c>
      <c r="C3235" t="s">
        <v>34</v>
      </c>
    </row>
    <row r="3236" spans="1:3" ht="15">
      <c r="A3236">
        <v>3230</v>
      </c>
      <c r="B3236" t="str">
        <f>"00230161"</f>
        <v>00230161</v>
      </c>
      <c r="C3236" t="s">
        <v>34</v>
      </c>
    </row>
    <row r="3237" spans="1:3" ht="15">
      <c r="A3237">
        <v>3231</v>
      </c>
      <c r="B3237" t="str">
        <f>"00392688"</f>
        <v>00392688</v>
      </c>
      <c r="C3237" t="s">
        <v>34</v>
      </c>
    </row>
    <row r="3238" spans="1:3" ht="15">
      <c r="A3238">
        <v>3232</v>
      </c>
      <c r="B3238" t="str">
        <f>"00417232"</f>
        <v>00417232</v>
      </c>
      <c r="C3238" t="s">
        <v>34</v>
      </c>
    </row>
    <row r="3239" spans="1:3" ht="15">
      <c r="A3239">
        <v>3233</v>
      </c>
      <c r="B3239" t="str">
        <f>"201511010427"</f>
        <v>201511010427</v>
      </c>
      <c r="C3239" t="s">
        <v>34</v>
      </c>
    </row>
    <row r="3240" spans="1:3" ht="15">
      <c r="A3240">
        <v>3234</v>
      </c>
      <c r="B3240" t="str">
        <f>"00418288"</f>
        <v>00418288</v>
      </c>
      <c r="C3240" t="s">
        <v>34</v>
      </c>
    </row>
    <row r="3241" spans="1:3" ht="15">
      <c r="A3241">
        <v>3235</v>
      </c>
      <c r="B3241" t="str">
        <f>"00372791"</f>
        <v>00372791</v>
      </c>
      <c r="C3241" t="s">
        <v>34</v>
      </c>
    </row>
    <row r="3242" spans="1:3" ht="15">
      <c r="A3242">
        <v>3236</v>
      </c>
      <c r="B3242" t="str">
        <f>"00258500"</f>
        <v>00258500</v>
      </c>
      <c r="C3242" t="s">
        <v>34</v>
      </c>
    </row>
    <row r="3243" spans="1:3" ht="15">
      <c r="A3243">
        <v>3237</v>
      </c>
      <c r="B3243" t="str">
        <f>"201402003286"</f>
        <v>201402003286</v>
      </c>
      <c r="C3243" t="s">
        <v>34</v>
      </c>
    </row>
    <row r="3244" spans="1:3" ht="15">
      <c r="A3244">
        <v>3238</v>
      </c>
      <c r="B3244" t="str">
        <f>"00393807"</f>
        <v>00393807</v>
      </c>
      <c r="C3244" t="s">
        <v>34</v>
      </c>
    </row>
    <row r="3245" spans="1:3" ht="15">
      <c r="A3245">
        <v>3239</v>
      </c>
      <c r="B3245" t="str">
        <f>"00407054"</f>
        <v>00407054</v>
      </c>
      <c r="C3245" t="s">
        <v>34</v>
      </c>
    </row>
    <row r="3246" spans="1:3" ht="15">
      <c r="A3246">
        <v>3240</v>
      </c>
      <c r="B3246" t="str">
        <f>"00393202"</f>
        <v>00393202</v>
      </c>
      <c r="C3246" t="s">
        <v>34</v>
      </c>
    </row>
    <row r="3247" spans="1:3" ht="15">
      <c r="A3247">
        <v>3241</v>
      </c>
      <c r="B3247" t="str">
        <f>"00083365"</f>
        <v>00083365</v>
      </c>
      <c r="C3247" t="s">
        <v>34</v>
      </c>
    </row>
    <row r="3248" spans="1:3" ht="15">
      <c r="A3248">
        <v>3242</v>
      </c>
      <c r="B3248" t="str">
        <f>"200802008383"</f>
        <v>200802008383</v>
      </c>
      <c r="C3248" t="s">
        <v>34</v>
      </c>
    </row>
    <row r="3249" spans="1:3" ht="15">
      <c r="A3249">
        <v>3243</v>
      </c>
      <c r="B3249" t="str">
        <f>"00331912"</f>
        <v>00331912</v>
      </c>
      <c r="C3249" t="s">
        <v>34</v>
      </c>
    </row>
    <row r="3250" spans="1:3" ht="15">
      <c r="A3250">
        <v>3244</v>
      </c>
      <c r="B3250" t="str">
        <f>"00296360"</f>
        <v>00296360</v>
      </c>
      <c r="C3250" t="s">
        <v>34</v>
      </c>
    </row>
    <row r="3251" spans="1:3" ht="15">
      <c r="A3251">
        <v>3245</v>
      </c>
      <c r="B3251" t="str">
        <f>"00270767"</f>
        <v>00270767</v>
      </c>
      <c r="C3251" t="s">
        <v>34</v>
      </c>
    </row>
    <row r="3252" spans="1:3" ht="15">
      <c r="A3252">
        <v>3246</v>
      </c>
      <c r="B3252" t="str">
        <f>"00422294"</f>
        <v>00422294</v>
      </c>
      <c r="C3252" t="s">
        <v>34</v>
      </c>
    </row>
    <row r="3253" spans="1:3" ht="15">
      <c r="A3253">
        <v>3247</v>
      </c>
      <c r="B3253" t="str">
        <f>"00262041"</f>
        <v>00262041</v>
      </c>
      <c r="C3253" t="s">
        <v>34</v>
      </c>
    </row>
    <row r="3254" spans="1:3" ht="15">
      <c r="A3254">
        <v>3248</v>
      </c>
      <c r="B3254" t="str">
        <f>"00400101"</f>
        <v>00400101</v>
      </c>
      <c r="C3254" t="s">
        <v>34</v>
      </c>
    </row>
    <row r="3255" spans="1:3" ht="15">
      <c r="A3255">
        <v>3249</v>
      </c>
      <c r="B3255" t="str">
        <f>"00360350"</f>
        <v>00360350</v>
      </c>
      <c r="C3255" t="s">
        <v>34</v>
      </c>
    </row>
    <row r="3256" spans="1:3" ht="15">
      <c r="A3256">
        <v>3250</v>
      </c>
      <c r="B3256" t="str">
        <f>"00354145"</f>
        <v>00354145</v>
      </c>
      <c r="C3256" t="s">
        <v>34</v>
      </c>
    </row>
    <row r="3257" spans="1:3" ht="15">
      <c r="A3257">
        <v>3251</v>
      </c>
      <c r="B3257" t="str">
        <f>"00367504"</f>
        <v>00367504</v>
      </c>
      <c r="C3257" t="s">
        <v>34</v>
      </c>
    </row>
    <row r="3258" spans="1:3" ht="15">
      <c r="A3258">
        <v>3252</v>
      </c>
      <c r="B3258" t="str">
        <f>"201511018060"</f>
        <v>201511018060</v>
      </c>
      <c r="C3258" t="s">
        <v>34</v>
      </c>
    </row>
    <row r="3259" spans="1:3" ht="15">
      <c r="A3259">
        <v>3253</v>
      </c>
      <c r="B3259" t="str">
        <f>"00336975"</f>
        <v>00336975</v>
      </c>
      <c r="C3259" t="s">
        <v>34</v>
      </c>
    </row>
    <row r="3260" spans="1:3" ht="15">
      <c r="A3260">
        <v>3254</v>
      </c>
      <c r="B3260" t="str">
        <f>"00403417"</f>
        <v>00403417</v>
      </c>
      <c r="C3260" t="s">
        <v>34</v>
      </c>
    </row>
    <row r="3261" spans="1:3" ht="15">
      <c r="A3261">
        <v>3255</v>
      </c>
      <c r="B3261" t="str">
        <f>"200805001003"</f>
        <v>200805001003</v>
      </c>
      <c r="C3261" t="s">
        <v>34</v>
      </c>
    </row>
    <row r="3262" spans="1:3" ht="15">
      <c r="A3262">
        <v>3256</v>
      </c>
      <c r="B3262" t="str">
        <f>"00420639"</f>
        <v>00420639</v>
      </c>
      <c r="C3262" t="s">
        <v>34</v>
      </c>
    </row>
    <row r="3263" spans="1:3" ht="15">
      <c r="A3263">
        <v>3257</v>
      </c>
      <c r="B3263" t="str">
        <f>"00419213"</f>
        <v>00419213</v>
      </c>
      <c r="C3263" t="s">
        <v>34</v>
      </c>
    </row>
    <row r="3264" spans="1:3" ht="15">
      <c r="A3264">
        <v>3258</v>
      </c>
      <c r="B3264" t="str">
        <f>"00421760"</f>
        <v>00421760</v>
      </c>
      <c r="C3264" t="s">
        <v>34</v>
      </c>
    </row>
    <row r="3265" spans="1:3" ht="15">
      <c r="A3265">
        <v>3259</v>
      </c>
      <c r="B3265" t="str">
        <f>"00351815"</f>
        <v>00351815</v>
      </c>
      <c r="C3265" t="s">
        <v>34</v>
      </c>
    </row>
    <row r="3266" spans="1:3" ht="15">
      <c r="A3266">
        <v>3260</v>
      </c>
      <c r="B3266" t="str">
        <f>"00077152"</f>
        <v>00077152</v>
      </c>
      <c r="C3266" t="s">
        <v>34</v>
      </c>
    </row>
    <row r="3267" spans="1:3" ht="15">
      <c r="A3267">
        <v>3261</v>
      </c>
      <c r="B3267" t="str">
        <f>"00316014"</f>
        <v>00316014</v>
      </c>
      <c r="C3267" t="s">
        <v>34</v>
      </c>
    </row>
    <row r="3268" spans="1:3" ht="15">
      <c r="A3268">
        <v>3262</v>
      </c>
      <c r="B3268" t="str">
        <f>"00352779"</f>
        <v>00352779</v>
      </c>
      <c r="C3268" t="s">
        <v>34</v>
      </c>
    </row>
    <row r="3269" spans="1:3" ht="15">
      <c r="A3269">
        <v>3263</v>
      </c>
      <c r="B3269" t="str">
        <f>"00383009"</f>
        <v>00383009</v>
      </c>
      <c r="C3269" t="s">
        <v>34</v>
      </c>
    </row>
    <row r="3270" spans="1:3" ht="15">
      <c r="A3270">
        <v>3264</v>
      </c>
      <c r="B3270" t="str">
        <f>"00178706"</f>
        <v>00178706</v>
      </c>
      <c r="C3270" t="s">
        <v>34</v>
      </c>
    </row>
    <row r="3271" spans="1:3" ht="15">
      <c r="A3271">
        <v>3265</v>
      </c>
      <c r="B3271" t="str">
        <f>"200804000563"</f>
        <v>200804000563</v>
      </c>
      <c r="C3271" t="s">
        <v>34</v>
      </c>
    </row>
    <row r="3272" spans="1:3" ht="15">
      <c r="A3272">
        <v>3266</v>
      </c>
      <c r="B3272" t="str">
        <f>"00387730"</f>
        <v>00387730</v>
      </c>
      <c r="C3272" t="s">
        <v>34</v>
      </c>
    </row>
    <row r="3273" spans="1:3" ht="15">
      <c r="A3273">
        <v>3267</v>
      </c>
      <c r="B3273" t="str">
        <f>"00409563"</f>
        <v>00409563</v>
      </c>
      <c r="C3273" t="s">
        <v>34</v>
      </c>
    </row>
    <row r="3274" spans="1:3" ht="15">
      <c r="A3274">
        <v>3268</v>
      </c>
      <c r="B3274" t="str">
        <f>"00409815"</f>
        <v>00409815</v>
      </c>
      <c r="C3274" t="s">
        <v>34</v>
      </c>
    </row>
    <row r="3275" spans="1:3" ht="15">
      <c r="A3275">
        <v>3269</v>
      </c>
      <c r="B3275" t="str">
        <f>"00422143"</f>
        <v>00422143</v>
      </c>
      <c r="C3275" t="s">
        <v>34</v>
      </c>
    </row>
    <row r="3276" spans="1:3" ht="15">
      <c r="A3276">
        <v>3270</v>
      </c>
      <c r="B3276" t="str">
        <f>"00348052"</f>
        <v>00348052</v>
      </c>
      <c r="C3276" t="s">
        <v>34</v>
      </c>
    </row>
    <row r="3277" spans="1:3" ht="15">
      <c r="A3277">
        <v>3271</v>
      </c>
      <c r="B3277" t="str">
        <f>"00346761"</f>
        <v>00346761</v>
      </c>
      <c r="C3277" t="s">
        <v>34</v>
      </c>
    </row>
    <row r="3278" spans="1:3" ht="15">
      <c r="A3278">
        <v>3272</v>
      </c>
      <c r="B3278" t="str">
        <f>"00418540"</f>
        <v>00418540</v>
      </c>
      <c r="C3278" t="s">
        <v>34</v>
      </c>
    </row>
    <row r="3279" spans="1:3" ht="15">
      <c r="A3279">
        <v>3273</v>
      </c>
      <c r="B3279" t="str">
        <f>"00392629"</f>
        <v>00392629</v>
      </c>
      <c r="C3279" t="s">
        <v>34</v>
      </c>
    </row>
    <row r="3280" spans="1:3" ht="15">
      <c r="A3280">
        <v>3274</v>
      </c>
      <c r="B3280" t="str">
        <f>"00346468"</f>
        <v>00346468</v>
      </c>
      <c r="C3280" t="s">
        <v>34</v>
      </c>
    </row>
    <row r="3281" spans="1:3" ht="15">
      <c r="A3281">
        <v>3275</v>
      </c>
      <c r="B3281" t="str">
        <f>"00346954"</f>
        <v>00346954</v>
      </c>
      <c r="C3281" t="s">
        <v>34</v>
      </c>
    </row>
    <row r="3282" spans="1:3" ht="15">
      <c r="A3282">
        <v>3276</v>
      </c>
      <c r="B3282" t="str">
        <f>"201511009456"</f>
        <v>201511009456</v>
      </c>
      <c r="C3282" t="s">
        <v>34</v>
      </c>
    </row>
    <row r="3283" spans="1:3" ht="15">
      <c r="A3283">
        <v>3277</v>
      </c>
      <c r="B3283" t="str">
        <f>"00358418"</f>
        <v>00358418</v>
      </c>
      <c r="C3283" t="s">
        <v>34</v>
      </c>
    </row>
    <row r="3284" spans="1:3" ht="15">
      <c r="A3284">
        <v>3278</v>
      </c>
      <c r="B3284" t="str">
        <f>"00410561"</f>
        <v>00410561</v>
      </c>
      <c r="C3284" t="s">
        <v>34</v>
      </c>
    </row>
    <row r="3285" spans="1:3" ht="15">
      <c r="A3285">
        <v>3279</v>
      </c>
      <c r="B3285" t="str">
        <f>"00349262"</f>
        <v>00349262</v>
      </c>
      <c r="C3285" t="s">
        <v>34</v>
      </c>
    </row>
    <row r="3286" spans="1:3" ht="15">
      <c r="A3286">
        <v>3280</v>
      </c>
      <c r="B3286" t="str">
        <f>"00310229"</f>
        <v>00310229</v>
      </c>
      <c r="C3286" t="s">
        <v>34</v>
      </c>
    </row>
    <row r="3287" spans="1:3" ht="15">
      <c r="A3287">
        <v>3281</v>
      </c>
      <c r="B3287" t="str">
        <f>"00392795"</f>
        <v>00392795</v>
      </c>
      <c r="C3287" t="s">
        <v>34</v>
      </c>
    </row>
    <row r="3288" spans="1:3" ht="15">
      <c r="A3288">
        <v>3282</v>
      </c>
      <c r="B3288" t="str">
        <f>"201410007018"</f>
        <v>201410007018</v>
      </c>
      <c r="C3288" t="s">
        <v>34</v>
      </c>
    </row>
    <row r="3289" spans="1:3" ht="15">
      <c r="A3289">
        <v>3283</v>
      </c>
      <c r="B3289" t="str">
        <f>"00409181"</f>
        <v>00409181</v>
      </c>
      <c r="C3289" t="s">
        <v>34</v>
      </c>
    </row>
    <row r="3290" spans="1:3" ht="15">
      <c r="A3290">
        <v>3284</v>
      </c>
      <c r="B3290" t="str">
        <f>"00404834"</f>
        <v>00404834</v>
      </c>
      <c r="C3290" t="s">
        <v>34</v>
      </c>
    </row>
    <row r="3291" spans="1:3" ht="15">
      <c r="A3291">
        <v>3285</v>
      </c>
      <c r="B3291" t="str">
        <f>"00384762"</f>
        <v>00384762</v>
      </c>
      <c r="C3291" t="s">
        <v>34</v>
      </c>
    </row>
    <row r="3292" spans="1:3" ht="15">
      <c r="A3292">
        <v>3286</v>
      </c>
      <c r="B3292" t="str">
        <f>"00418101"</f>
        <v>00418101</v>
      </c>
      <c r="C3292" t="s">
        <v>34</v>
      </c>
    </row>
    <row r="3293" spans="1:3" ht="15">
      <c r="A3293">
        <v>3287</v>
      </c>
      <c r="B3293" t="str">
        <f>"00364833"</f>
        <v>00364833</v>
      </c>
      <c r="C3293" t="s">
        <v>34</v>
      </c>
    </row>
    <row r="3294" spans="1:3" ht="15">
      <c r="A3294">
        <v>3288</v>
      </c>
      <c r="B3294" t="str">
        <f>"00405721"</f>
        <v>00405721</v>
      </c>
      <c r="C3294" t="s">
        <v>34</v>
      </c>
    </row>
    <row r="3295" spans="1:3" ht="15">
      <c r="A3295">
        <v>3289</v>
      </c>
      <c r="B3295" t="str">
        <f>"00304652"</f>
        <v>00304652</v>
      </c>
      <c r="C3295" t="s">
        <v>34</v>
      </c>
    </row>
    <row r="3296" spans="1:3" ht="15">
      <c r="A3296">
        <v>3290</v>
      </c>
      <c r="B3296" t="str">
        <f>"00075864"</f>
        <v>00075864</v>
      </c>
      <c r="C3296" t="s">
        <v>34</v>
      </c>
    </row>
    <row r="3297" spans="1:3" ht="15">
      <c r="A3297">
        <v>3291</v>
      </c>
      <c r="B3297" t="str">
        <f>"00362286"</f>
        <v>00362286</v>
      </c>
      <c r="C3297" t="s">
        <v>34</v>
      </c>
    </row>
    <row r="3298" spans="1:3" ht="15">
      <c r="A3298">
        <v>3292</v>
      </c>
      <c r="B3298" t="str">
        <f>"00422443"</f>
        <v>00422443</v>
      </c>
      <c r="C3298" t="s">
        <v>34</v>
      </c>
    </row>
    <row r="3299" spans="1:3" ht="15">
      <c r="A3299">
        <v>3293</v>
      </c>
      <c r="B3299" t="str">
        <f>"00365660"</f>
        <v>00365660</v>
      </c>
      <c r="C3299" t="s">
        <v>34</v>
      </c>
    </row>
    <row r="3300" spans="1:3" ht="15">
      <c r="A3300">
        <v>3294</v>
      </c>
      <c r="B3300" t="str">
        <f>"00421811"</f>
        <v>00421811</v>
      </c>
      <c r="C3300" t="s">
        <v>34</v>
      </c>
    </row>
    <row r="3301" spans="1:3" ht="15">
      <c r="A3301">
        <v>3295</v>
      </c>
      <c r="B3301" t="str">
        <f>"201511028864"</f>
        <v>201511028864</v>
      </c>
      <c r="C3301" t="s">
        <v>34</v>
      </c>
    </row>
    <row r="3302" spans="1:3" ht="15">
      <c r="A3302">
        <v>3296</v>
      </c>
      <c r="B3302" t="str">
        <f>"00420529"</f>
        <v>00420529</v>
      </c>
      <c r="C3302" t="s">
        <v>34</v>
      </c>
    </row>
    <row r="3303" spans="1:3" ht="15">
      <c r="A3303">
        <v>3297</v>
      </c>
      <c r="B3303" t="str">
        <f>"00265513"</f>
        <v>00265513</v>
      </c>
      <c r="C3303" t="s">
        <v>34</v>
      </c>
    </row>
    <row r="3304" spans="1:3" ht="15">
      <c r="A3304">
        <v>3298</v>
      </c>
      <c r="B3304" t="str">
        <f>"00358001"</f>
        <v>00358001</v>
      </c>
      <c r="C3304" t="s">
        <v>34</v>
      </c>
    </row>
    <row r="3305" spans="1:3" ht="15">
      <c r="A3305">
        <v>3299</v>
      </c>
      <c r="B3305" t="str">
        <f>"00144558"</f>
        <v>00144558</v>
      </c>
      <c r="C3305" t="s">
        <v>34</v>
      </c>
    </row>
    <row r="3306" spans="1:3" ht="15">
      <c r="A3306">
        <v>3300</v>
      </c>
      <c r="B3306" t="str">
        <f>"00416591"</f>
        <v>00416591</v>
      </c>
      <c r="C3306" t="s">
        <v>34</v>
      </c>
    </row>
    <row r="3307" spans="1:3" ht="15">
      <c r="A3307">
        <v>3301</v>
      </c>
      <c r="B3307" t="str">
        <f>"00319853"</f>
        <v>00319853</v>
      </c>
      <c r="C3307" t="s">
        <v>34</v>
      </c>
    </row>
    <row r="3308" spans="1:3" ht="15">
      <c r="A3308">
        <v>3302</v>
      </c>
      <c r="B3308" t="str">
        <f>"00239903"</f>
        <v>00239903</v>
      </c>
      <c r="C3308" t="s">
        <v>34</v>
      </c>
    </row>
    <row r="3309" spans="1:3" ht="15">
      <c r="A3309">
        <v>3303</v>
      </c>
      <c r="B3309" t="str">
        <f>"00334080"</f>
        <v>00334080</v>
      </c>
      <c r="C3309" t="s">
        <v>34</v>
      </c>
    </row>
    <row r="3310" spans="1:3" ht="15">
      <c r="A3310">
        <v>3304</v>
      </c>
      <c r="B3310" t="str">
        <f>"00325837"</f>
        <v>00325837</v>
      </c>
      <c r="C3310" t="s">
        <v>34</v>
      </c>
    </row>
    <row r="3311" spans="1:3" ht="15">
      <c r="A3311">
        <v>3305</v>
      </c>
      <c r="B3311" t="str">
        <f>"00247514"</f>
        <v>00247514</v>
      </c>
      <c r="C3311" t="s">
        <v>34</v>
      </c>
    </row>
    <row r="3312" spans="1:3" ht="15">
      <c r="A3312">
        <v>3306</v>
      </c>
      <c r="B3312" t="str">
        <f>"00201667"</f>
        <v>00201667</v>
      </c>
      <c r="C3312" t="s">
        <v>34</v>
      </c>
    </row>
    <row r="3313" spans="1:3" ht="15">
      <c r="A3313">
        <v>3307</v>
      </c>
      <c r="B3313" t="str">
        <f>"201511043030"</f>
        <v>201511043030</v>
      </c>
      <c r="C3313" t="s">
        <v>34</v>
      </c>
    </row>
    <row r="3314" spans="1:3" ht="15">
      <c r="A3314">
        <v>3308</v>
      </c>
      <c r="B3314" t="str">
        <f>"00421970"</f>
        <v>00421970</v>
      </c>
      <c r="C3314" t="s">
        <v>34</v>
      </c>
    </row>
    <row r="3315" spans="1:3" ht="15">
      <c r="A3315">
        <v>3309</v>
      </c>
      <c r="B3315" t="str">
        <f>"00366787"</f>
        <v>00366787</v>
      </c>
      <c r="C3315" t="s">
        <v>34</v>
      </c>
    </row>
    <row r="3316" spans="1:3" ht="15">
      <c r="A3316">
        <v>3310</v>
      </c>
      <c r="B3316" t="str">
        <f>"201511010193"</f>
        <v>201511010193</v>
      </c>
      <c r="C3316" t="s">
        <v>34</v>
      </c>
    </row>
    <row r="3317" spans="1:3" ht="15">
      <c r="A3317">
        <v>3311</v>
      </c>
      <c r="B3317" t="str">
        <f>"00369558"</f>
        <v>00369558</v>
      </c>
      <c r="C3317" t="s">
        <v>34</v>
      </c>
    </row>
    <row r="3318" spans="1:3" ht="15">
      <c r="A3318">
        <v>3312</v>
      </c>
      <c r="B3318" t="str">
        <f>"00333479"</f>
        <v>00333479</v>
      </c>
      <c r="C3318" t="s">
        <v>34</v>
      </c>
    </row>
    <row r="3319" spans="1:3" ht="15">
      <c r="A3319">
        <v>3313</v>
      </c>
      <c r="B3319" t="str">
        <f>"00387308"</f>
        <v>00387308</v>
      </c>
      <c r="C3319" t="s">
        <v>34</v>
      </c>
    </row>
    <row r="3320" spans="1:3" ht="15">
      <c r="A3320">
        <v>3314</v>
      </c>
      <c r="B3320" t="str">
        <f>"00404110"</f>
        <v>00404110</v>
      </c>
      <c r="C3320" t="s">
        <v>34</v>
      </c>
    </row>
    <row r="3321" spans="1:3" ht="15">
      <c r="A3321">
        <v>3315</v>
      </c>
      <c r="B3321" t="str">
        <f>"00422168"</f>
        <v>00422168</v>
      </c>
      <c r="C3321" t="s">
        <v>34</v>
      </c>
    </row>
    <row r="3322" spans="1:3" ht="15">
      <c r="A3322">
        <v>3316</v>
      </c>
      <c r="B3322" t="str">
        <f>"00371419"</f>
        <v>00371419</v>
      </c>
      <c r="C3322" t="s">
        <v>34</v>
      </c>
    </row>
    <row r="3323" spans="1:3" ht="15">
      <c r="A3323">
        <v>3317</v>
      </c>
      <c r="B3323" t="str">
        <f>"201512000598"</f>
        <v>201512000598</v>
      </c>
      <c r="C3323" t="s">
        <v>34</v>
      </c>
    </row>
    <row r="3324" spans="1:3" ht="15">
      <c r="A3324">
        <v>3318</v>
      </c>
      <c r="B3324" t="str">
        <f>"00317630"</f>
        <v>00317630</v>
      </c>
      <c r="C3324" t="s">
        <v>34</v>
      </c>
    </row>
    <row r="3325" spans="1:3" ht="15">
      <c r="A3325">
        <v>3319</v>
      </c>
      <c r="B3325" t="str">
        <f>"00349117"</f>
        <v>00349117</v>
      </c>
      <c r="C3325" t="s">
        <v>34</v>
      </c>
    </row>
    <row r="3326" spans="1:3" ht="15">
      <c r="A3326">
        <v>3320</v>
      </c>
      <c r="B3326" t="str">
        <f>"00287824"</f>
        <v>00287824</v>
      </c>
      <c r="C3326" t="s">
        <v>34</v>
      </c>
    </row>
    <row r="3327" spans="1:3" ht="15">
      <c r="A3327">
        <v>3321</v>
      </c>
      <c r="B3327" t="str">
        <f>"00375938"</f>
        <v>00375938</v>
      </c>
      <c r="C3327" t="s">
        <v>34</v>
      </c>
    </row>
    <row r="3328" spans="1:3" ht="15">
      <c r="A3328">
        <v>3322</v>
      </c>
      <c r="B3328" t="str">
        <f>"00296814"</f>
        <v>00296814</v>
      </c>
      <c r="C3328" t="s">
        <v>34</v>
      </c>
    </row>
    <row r="3329" spans="1:3" ht="15">
      <c r="A3329">
        <v>3323</v>
      </c>
      <c r="B3329" t="str">
        <f>"00305189"</f>
        <v>00305189</v>
      </c>
      <c r="C3329" t="s">
        <v>34</v>
      </c>
    </row>
    <row r="3330" spans="1:3" ht="15">
      <c r="A3330">
        <v>3324</v>
      </c>
      <c r="B3330" t="str">
        <f>"00411019"</f>
        <v>00411019</v>
      </c>
      <c r="C3330" t="s">
        <v>34</v>
      </c>
    </row>
    <row r="3331" spans="1:3" ht="15">
      <c r="A3331">
        <v>3325</v>
      </c>
      <c r="B3331" t="str">
        <f>"00196438"</f>
        <v>00196438</v>
      </c>
      <c r="C3331" t="s">
        <v>34</v>
      </c>
    </row>
    <row r="3332" spans="1:3" ht="15">
      <c r="A3332">
        <v>3326</v>
      </c>
      <c r="B3332" t="str">
        <f>"00016484"</f>
        <v>00016484</v>
      </c>
      <c r="C3332" t="s">
        <v>34</v>
      </c>
    </row>
    <row r="3333" spans="1:3" ht="15">
      <c r="A3333">
        <v>3327</v>
      </c>
      <c r="B3333" t="str">
        <f>"201402003591"</f>
        <v>201402003591</v>
      </c>
      <c r="C3333" t="s">
        <v>34</v>
      </c>
    </row>
    <row r="3334" spans="1:3" ht="15">
      <c r="A3334">
        <v>3328</v>
      </c>
      <c r="B3334" t="str">
        <f>"00372658"</f>
        <v>00372658</v>
      </c>
      <c r="C3334" t="s">
        <v>34</v>
      </c>
    </row>
    <row r="3335" spans="1:3" ht="15">
      <c r="A3335">
        <v>3329</v>
      </c>
      <c r="B3335" t="str">
        <f>"00410580"</f>
        <v>00410580</v>
      </c>
      <c r="C3335" t="s">
        <v>34</v>
      </c>
    </row>
    <row r="3336" spans="1:3" ht="15">
      <c r="A3336">
        <v>3330</v>
      </c>
      <c r="B3336" t="str">
        <f>"00403123"</f>
        <v>00403123</v>
      </c>
      <c r="C3336" t="s">
        <v>34</v>
      </c>
    </row>
    <row r="3337" spans="1:3" ht="15">
      <c r="A3337">
        <v>3331</v>
      </c>
      <c r="B3337" t="str">
        <f>"00378143"</f>
        <v>00378143</v>
      </c>
      <c r="C3337" t="s">
        <v>34</v>
      </c>
    </row>
    <row r="3338" spans="1:3" ht="15">
      <c r="A3338">
        <v>3332</v>
      </c>
      <c r="B3338" t="str">
        <f>"201310000012"</f>
        <v>201310000012</v>
      </c>
      <c r="C3338" t="s">
        <v>34</v>
      </c>
    </row>
    <row r="3339" spans="1:3" ht="15">
      <c r="A3339">
        <v>3333</v>
      </c>
      <c r="B3339" t="str">
        <f>"201511023869"</f>
        <v>201511023869</v>
      </c>
      <c r="C3339" t="s">
        <v>34</v>
      </c>
    </row>
    <row r="3340" spans="1:3" ht="15">
      <c r="A3340">
        <v>3334</v>
      </c>
      <c r="B3340" t="str">
        <f>"00422786"</f>
        <v>00422786</v>
      </c>
      <c r="C3340" t="s">
        <v>34</v>
      </c>
    </row>
    <row r="3341" spans="1:3" ht="15">
      <c r="A3341">
        <v>3335</v>
      </c>
      <c r="B3341" t="str">
        <f>"00230128"</f>
        <v>00230128</v>
      </c>
      <c r="C3341" t="s">
        <v>34</v>
      </c>
    </row>
    <row r="3342" spans="1:3" ht="15">
      <c r="A3342">
        <v>3336</v>
      </c>
      <c r="B3342" t="str">
        <f>"00286107"</f>
        <v>00286107</v>
      </c>
      <c r="C3342" t="s">
        <v>34</v>
      </c>
    </row>
    <row r="3343" spans="1:3" ht="15">
      <c r="A3343">
        <v>3337</v>
      </c>
      <c r="B3343" t="str">
        <f>"00337694"</f>
        <v>00337694</v>
      </c>
      <c r="C3343" t="s">
        <v>34</v>
      </c>
    </row>
    <row r="3344" spans="1:3" ht="15">
      <c r="A3344">
        <v>3338</v>
      </c>
      <c r="B3344" t="str">
        <f>"00268785"</f>
        <v>00268785</v>
      </c>
      <c r="C3344" t="s">
        <v>34</v>
      </c>
    </row>
    <row r="3345" spans="1:3" ht="15">
      <c r="A3345">
        <v>3339</v>
      </c>
      <c r="B3345" t="str">
        <f>"00088772"</f>
        <v>00088772</v>
      </c>
      <c r="C3345" t="s">
        <v>34</v>
      </c>
    </row>
    <row r="3346" spans="1:3" ht="15">
      <c r="A3346">
        <v>3340</v>
      </c>
      <c r="B3346" t="str">
        <f>"00090170"</f>
        <v>00090170</v>
      </c>
      <c r="C3346" t="s">
        <v>34</v>
      </c>
    </row>
    <row r="3347" spans="1:3" ht="15">
      <c r="A3347">
        <v>3341</v>
      </c>
      <c r="B3347" t="str">
        <f>"00332746"</f>
        <v>00332746</v>
      </c>
      <c r="C3347" t="s">
        <v>34</v>
      </c>
    </row>
    <row r="3348" spans="1:3" ht="15">
      <c r="A3348">
        <v>3342</v>
      </c>
      <c r="B3348" t="str">
        <f>"00421633"</f>
        <v>00421633</v>
      </c>
      <c r="C3348" t="s">
        <v>34</v>
      </c>
    </row>
    <row r="3349" spans="1:3" ht="15">
      <c r="A3349">
        <v>3343</v>
      </c>
      <c r="B3349" t="str">
        <f>"201511022836"</f>
        <v>201511022836</v>
      </c>
      <c r="C3349" t="s">
        <v>34</v>
      </c>
    </row>
    <row r="3350" spans="1:3" ht="15">
      <c r="A3350">
        <v>3344</v>
      </c>
      <c r="B3350" t="str">
        <f>"00388908"</f>
        <v>00388908</v>
      </c>
      <c r="C3350" t="s">
        <v>34</v>
      </c>
    </row>
    <row r="3351" spans="1:3" ht="15">
      <c r="A3351">
        <v>3345</v>
      </c>
      <c r="B3351" t="str">
        <f>"00117084"</f>
        <v>00117084</v>
      </c>
      <c r="C3351" t="s">
        <v>34</v>
      </c>
    </row>
    <row r="3352" spans="1:3" ht="15">
      <c r="A3352">
        <v>3346</v>
      </c>
      <c r="B3352" t="str">
        <f>"00395325"</f>
        <v>00395325</v>
      </c>
      <c r="C3352" t="s">
        <v>34</v>
      </c>
    </row>
    <row r="3353" spans="1:3" ht="15">
      <c r="A3353">
        <v>3347</v>
      </c>
      <c r="B3353" t="str">
        <f>"00404884"</f>
        <v>00404884</v>
      </c>
      <c r="C3353" t="s">
        <v>34</v>
      </c>
    </row>
    <row r="3354" spans="1:3" ht="15">
      <c r="A3354">
        <v>3348</v>
      </c>
      <c r="B3354" t="str">
        <f>"00387564"</f>
        <v>00387564</v>
      </c>
      <c r="C3354" t="s">
        <v>34</v>
      </c>
    </row>
    <row r="3355" spans="1:3" ht="15">
      <c r="A3355">
        <v>3349</v>
      </c>
      <c r="B3355" t="str">
        <f>"00355013"</f>
        <v>00355013</v>
      </c>
      <c r="C3355" t="s">
        <v>34</v>
      </c>
    </row>
    <row r="3356" spans="1:3" ht="15">
      <c r="A3356">
        <v>3350</v>
      </c>
      <c r="B3356" t="str">
        <f>"00357169"</f>
        <v>00357169</v>
      </c>
      <c r="C3356" t="s">
        <v>34</v>
      </c>
    </row>
    <row r="3357" spans="1:3" ht="15">
      <c r="A3357">
        <v>3351</v>
      </c>
      <c r="B3357" t="str">
        <f>"00269233"</f>
        <v>00269233</v>
      </c>
      <c r="C3357" t="s">
        <v>34</v>
      </c>
    </row>
    <row r="3358" spans="1:3" ht="15">
      <c r="A3358">
        <v>3352</v>
      </c>
      <c r="B3358" t="str">
        <f>"00378604"</f>
        <v>00378604</v>
      </c>
      <c r="C3358" t="s">
        <v>34</v>
      </c>
    </row>
    <row r="3359" spans="1:3" ht="15">
      <c r="A3359">
        <v>3353</v>
      </c>
      <c r="B3359" t="str">
        <f>"00290296"</f>
        <v>00290296</v>
      </c>
      <c r="C3359" t="s">
        <v>34</v>
      </c>
    </row>
    <row r="3360" spans="1:3" ht="15">
      <c r="A3360">
        <v>3354</v>
      </c>
      <c r="B3360" t="str">
        <f>"201404000090"</f>
        <v>201404000090</v>
      </c>
      <c r="C3360" t="s">
        <v>34</v>
      </c>
    </row>
    <row r="3361" spans="1:3" ht="15">
      <c r="A3361">
        <v>3355</v>
      </c>
      <c r="B3361" t="str">
        <f>"00306091"</f>
        <v>00306091</v>
      </c>
      <c r="C3361" t="s">
        <v>34</v>
      </c>
    </row>
    <row r="3362" spans="1:3" ht="15">
      <c r="A3362">
        <v>3356</v>
      </c>
      <c r="B3362" t="str">
        <f>"201601001069"</f>
        <v>201601001069</v>
      </c>
      <c r="C3362" t="s">
        <v>34</v>
      </c>
    </row>
    <row r="3363" spans="1:3" ht="15">
      <c r="A3363">
        <v>3357</v>
      </c>
      <c r="B3363" t="str">
        <f>"00394025"</f>
        <v>00394025</v>
      </c>
      <c r="C3363" t="s">
        <v>34</v>
      </c>
    </row>
    <row r="3364" spans="1:3" ht="15">
      <c r="A3364">
        <v>3358</v>
      </c>
      <c r="B3364" t="str">
        <f>"00361367"</f>
        <v>00361367</v>
      </c>
      <c r="C3364" t="s">
        <v>34</v>
      </c>
    </row>
    <row r="3365" spans="1:3" ht="15">
      <c r="A3365">
        <v>3359</v>
      </c>
      <c r="B3365" t="str">
        <f>"00408283"</f>
        <v>00408283</v>
      </c>
      <c r="C3365" t="s">
        <v>34</v>
      </c>
    </row>
    <row r="3366" spans="1:3" ht="15">
      <c r="A3366">
        <v>3360</v>
      </c>
      <c r="B3366" t="str">
        <f>"00358214"</f>
        <v>00358214</v>
      </c>
      <c r="C3366" t="s">
        <v>34</v>
      </c>
    </row>
    <row r="3367" spans="1:3" ht="15">
      <c r="A3367">
        <v>3361</v>
      </c>
      <c r="B3367" t="str">
        <f>"00249149"</f>
        <v>00249149</v>
      </c>
      <c r="C3367" t="s">
        <v>34</v>
      </c>
    </row>
    <row r="3368" spans="1:3" ht="15">
      <c r="A3368">
        <v>3362</v>
      </c>
      <c r="B3368" t="str">
        <f>"00384929"</f>
        <v>00384929</v>
      </c>
      <c r="C3368" t="s">
        <v>34</v>
      </c>
    </row>
    <row r="3369" spans="1:3" ht="15">
      <c r="A3369">
        <v>3363</v>
      </c>
      <c r="B3369" t="str">
        <f>"00309135"</f>
        <v>00309135</v>
      </c>
      <c r="C3369" t="s">
        <v>34</v>
      </c>
    </row>
    <row r="3370" spans="1:3" ht="15">
      <c r="A3370">
        <v>3364</v>
      </c>
      <c r="B3370" t="str">
        <f>"00044464"</f>
        <v>00044464</v>
      </c>
      <c r="C3370" t="s">
        <v>34</v>
      </c>
    </row>
    <row r="3371" spans="1:3" ht="15">
      <c r="A3371">
        <v>3365</v>
      </c>
      <c r="B3371" t="str">
        <f>"00352957"</f>
        <v>00352957</v>
      </c>
      <c r="C3371" t="s">
        <v>34</v>
      </c>
    </row>
    <row r="3372" spans="1:3" ht="15">
      <c r="A3372">
        <v>3366</v>
      </c>
      <c r="B3372" t="str">
        <f>"00341410"</f>
        <v>00341410</v>
      </c>
      <c r="C3372" t="s">
        <v>34</v>
      </c>
    </row>
    <row r="3373" spans="1:3" ht="15">
      <c r="A3373">
        <v>3367</v>
      </c>
      <c r="B3373" t="str">
        <f>"00253125"</f>
        <v>00253125</v>
      </c>
      <c r="C3373" t="s">
        <v>34</v>
      </c>
    </row>
    <row r="3374" spans="1:3" ht="15">
      <c r="A3374">
        <v>3368</v>
      </c>
      <c r="B3374" t="str">
        <f>"00251999"</f>
        <v>00251999</v>
      </c>
      <c r="C3374" t="s">
        <v>34</v>
      </c>
    </row>
    <row r="3375" spans="1:3" ht="15">
      <c r="A3375">
        <v>3369</v>
      </c>
      <c r="B3375" t="str">
        <f>"00350348"</f>
        <v>00350348</v>
      </c>
      <c r="C3375" t="s">
        <v>34</v>
      </c>
    </row>
    <row r="3376" spans="1:3" ht="15">
      <c r="A3376">
        <v>3370</v>
      </c>
      <c r="B3376" t="str">
        <f>"00353992"</f>
        <v>00353992</v>
      </c>
      <c r="C3376" t="s">
        <v>34</v>
      </c>
    </row>
    <row r="3377" spans="1:3" ht="15">
      <c r="A3377">
        <v>3371</v>
      </c>
      <c r="B3377" t="str">
        <f>"00419113"</f>
        <v>00419113</v>
      </c>
      <c r="C3377" t="s">
        <v>34</v>
      </c>
    </row>
    <row r="3378" spans="1:3" ht="15">
      <c r="A3378">
        <v>3372</v>
      </c>
      <c r="B3378" t="str">
        <f>"00387369"</f>
        <v>00387369</v>
      </c>
      <c r="C3378" t="s">
        <v>34</v>
      </c>
    </row>
    <row r="3379" spans="1:3" ht="15">
      <c r="A3379">
        <v>3373</v>
      </c>
      <c r="B3379" t="str">
        <f>"00386604"</f>
        <v>00386604</v>
      </c>
      <c r="C3379" t="s">
        <v>34</v>
      </c>
    </row>
    <row r="3380" spans="1:3" ht="15">
      <c r="A3380">
        <v>3374</v>
      </c>
      <c r="B3380" t="str">
        <f>"00268610"</f>
        <v>00268610</v>
      </c>
      <c r="C3380" t="s">
        <v>34</v>
      </c>
    </row>
    <row r="3381" spans="1:3" ht="15">
      <c r="A3381">
        <v>3375</v>
      </c>
      <c r="B3381" t="str">
        <f>"00195457"</f>
        <v>00195457</v>
      </c>
      <c r="C3381" t="s">
        <v>34</v>
      </c>
    </row>
    <row r="3382" spans="1:3" ht="15">
      <c r="A3382">
        <v>3376</v>
      </c>
      <c r="B3382" t="str">
        <f>"00309237"</f>
        <v>00309237</v>
      </c>
      <c r="C3382" t="s">
        <v>34</v>
      </c>
    </row>
    <row r="3383" spans="1:3" ht="15">
      <c r="A3383">
        <v>3377</v>
      </c>
      <c r="B3383" t="str">
        <f>"00324242"</f>
        <v>00324242</v>
      </c>
      <c r="C3383" t="s">
        <v>34</v>
      </c>
    </row>
    <row r="3384" spans="1:3" ht="15">
      <c r="A3384">
        <v>3378</v>
      </c>
      <c r="B3384" t="str">
        <f>"201410009449"</f>
        <v>201410009449</v>
      </c>
      <c r="C3384" t="s">
        <v>34</v>
      </c>
    </row>
    <row r="3385" spans="1:3" ht="15">
      <c r="A3385">
        <v>3379</v>
      </c>
      <c r="B3385" t="str">
        <f>"00423912"</f>
        <v>00423912</v>
      </c>
      <c r="C3385" t="s">
        <v>34</v>
      </c>
    </row>
    <row r="3386" spans="1:3" ht="15">
      <c r="A3386">
        <v>3380</v>
      </c>
      <c r="B3386" t="str">
        <f>"00360447"</f>
        <v>00360447</v>
      </c>
      <c r="C3386" t="s">
        <v>34</v>
      </c>
    </row>
    <row r="3387" spans="1:3" ht="15">
      <c r="A3387">
        <v>3381</v>
      </c>
      <c r="B3387" t="str">
        <f>"00275032"</f>
        <v>00275032</v>
      </c>
      <c r="C3387" t="s">
        <v>34</v>
      </c>
    </row>
    <row r="3388" spans="1:3" ht="15">
      <c r="A3388">
        <v>3382</v>
      </c>
      <c r="B3388" t="str">
        <f>"00385995"</f>
        <v>00385995</v>
      </c>
      <c r="C3388" t="s">
        <v>34</v>
      </c>
    </row>
    <row r="3389" spans="1:3" ht="15">
      <c r="A3389">
        <v>3383</v>
      </c>
      <c r="B3389" t="str">
        <f>"201506000994"</f>
        <v>201506000994</v>
      </c>
      <c r="C3389" t="s">
        <v>34</v>
      </c>
    </row>
    <row r="3390" spans="1:3" ht="15">
      <c r="A3390">
        <v>3384</v>
      </c>
      <c r="B3390" t="str">
        <f>"00403460"</f>
        <v>00403460</v>
      </c>
      <c r="C3390" t="s">
        <v>34</v>
      </c>
    </row>
    <row r="3391" spans="1:3" ht="15">
      <c r="A3391">
        <v>3385</v>
      </c>
      <c r="B3391" t="str">
        <f>"00338323"</f>
        <v>00338323</v>
      </c>
      <c r="C3391" t="s">
        <v>34</v>
      </c>
    </row>
    <row r="3392" spans="1:3" ht="15">
      <c r="A3392">
        <v>3386</v>
      </c>
      <c r="B3392" t="str">
        <f>"00255905"</f>
        <v>00255905</v>
      </c>
      <c r="C3392" t="s">
        <v>34</v>
      </c>
    </row>
    <row r="3393" spans="1:3" ht="15">
      <c r="A3393">
        <v>3387</v>
      </c>
      <c r="B3393" t="str">
        <f>"201511022525"</f>
        <v>201511022525</v>
      </c>
      <c r="C3393" t="s">
        <v>34</v>
      </c>
    </row>
    <row r="3394" spans="1:3" ht="15">
      <c r="A3394">
        <v>3388</v>
      </c>
      <c r="B3394" t="str">
        <f>"00374546"</f>
        <v>00374546</v>
      </c>
      <c r="C3394" t="s">
        <v>34</v>
      </c>
    </row>
    <row r="3395" spans="1:3" ht="15">
      <c r="A3395">
        <v>3389</v>
      </c>
      <c r="B3395" t="str">
        <f>"00396986"</f>
        <v>00396986</v>
      </c>
      <c r="C3395" t="s">
        <v>34</v>
      </c>
    </row>
    <row r="3396" spans="1:3" ht="15">
      <c r="A3396">
        <v>3390</v>
      </c>
      <c r="B3396" t="str">
        <f>"00258136"</f>
        <v>00258136</v>
      </c>
      <c r="C3396" t="s">
        <v>34</v>
      </c>
    </row>
    <row r="3397" spans="1:3" ht="15">
      <c r="A3397">
        <v>3391</v>
      </c>
      <c r="B3397" t="str">
        <f>"00423316"</f>
        <v>00423316</v>
      </c>
      <c r="C3397" t="s">
        <v>34</v>
      </c>
    </row>
    <row r="3398" spans="1:3" ht="15">
      <c r="A3398">
        <v>3392</v>
      </c>
      <c r="B3398" t="str">
        <f>"00357114"</f>
        <v>00357114</v>
      </c>
      <c r="C3398" t="s">
        <v>34</v>
      </c>
    </row>
    <row r="3399" spans="1:3" ht="15">
      <c r="A3399">
        <v>3393</v>
      </c>
      <c r="B3399" t="str">
        <f>"201004000096"</f>
        <v>201004000096</v>
      </c>
      <c r="C3399" t="s">
        <v>34</v>
      </c>
    </row>
    <row r="3400" spans="1:3" ht="15">
      <c r="A3400">
        <v>3394</v>
      </c>
      <c r="B3400" t="str">
        <f>"00423034"</f>
        <v>00423034</v>
      </c>
      <c r="C3400" t="s">
        <v>34</v>
      </c>
    </row>
    <row r="3401" spans="1:3" ht="15">
      <c r="A3401">
        <v>3395</v>
      </c>
      <c r="B3401" t="str">
        <f>"00255374"</f>
        <v>00255374</v>
      </c>
      <c r="C3401" t="s">
        <v>34</v>
      </c>
    </row>
    <row r="3402" spans="1:3" ht="15">
      <c r="A3402">
        <v>3396</v>
      </c>
      <c r="B3402" t="str">
        <f>"201512001733"</f>
        <v>201512001733</v>
      </c>
      <c r="C3402" t="s">
        <v>34</v>
      </c>
    </row>
    <row r="3403" spans="1:3" ht="15">
      <c r="A3403">
        <v>3397</v>
      </c>
      <c r="B3403" t="str">
        <f>"00393995"</f>
        <v>00393995</v>
      </c>
      <c r="C3403" t="s">
        <v>34</v>
      </c>
    </row>
    <row r="3404" spans="1:3" ht="15">
      <c r="A3404">
        <v>3398</v>
      </c>
      <c r="B3404" t="str">
        <f>"201507001723"</f>
        <v>201507001723</v>
      </c>
      <c r="C3404" t="s">
        <v>34</v>
      </c>
    </row>
    <row r="3405" spans="1:3" ht="15">
      <c r="A3405">
        <v>3399</v>
      </c>
      <c r="B3405" t="str">
        <f>"00380903"</f>
        <v>00380903</v>
      </c>
      <c r="C3405" t="s">
        <v>34</v>
      </c>
    </row>
    <row r="3406" spans="1:3" ht="15">
      <c r="A3406">
        <v>3400</v>
      </c>
      <c r="B3406" t="str">
        <f>"00009598"</f>
        <v>00009598</v>
      </c>
      <c r="C3406" t="s">
        <v>34</v>
      </c>
    </row>
    <row r="3407" spans="1:3" ht="15">
      <c r="A3407">
        <v>3401</v>
      </c>
      <c r="B3407" t="str">
        <f>"00258542"</f>
        <v>00258542</v>
      </c>
      <c r="C3407" t="s">
        <v>34</v>
      </c>
    </row>
    <row r="3408" spans="1:3" ht="15">
      <c r="A3408">
        <v>3402</v>
      </c>
      <c r="B3408" t="str">
        <f>"00301829"</f>
        <v>00301829</v>
      </c>
      <c r="C3408" t="s">
        <v>34</v>
      </c>
    </row>
    <row r="3409" spans="1:3" ht="15">
      <c r="A3409">
        <v>3403</v>
      </c>
      <c r="B3409" t="str">
        <f>"00362240"</f>
        <v>00362240</v>
      </c>
      <c r="C3409" t="s">
        <v>34</v>
      </c>
    </row>
    <row r="3410" spans="1:3" ht="15">
      <c r="A3410">
        <v>3404</v>
      </c>
      <c r="B3410" t="str">
        <f>"00387602"</f>
        <v>00387602</v>
      </c>
      <c r="C3410" t="s">
        <v>34</v>
      </c>
    </row>
    <row r="3411" spans="1:3" ht="15">
      <c r="A3411">
        <v>3405</v>
      </c>
      <c r="B3411" t="str">
        <f>"00370414"</f>
        <v>00370414</v>
      </c>
      <c r="C3411" t="s">
        <v>34</v>
      </c>
    </row>
    <row r="3412" spans="1:3" ht="15">
      <c r="A3412">
        <v>3406</v>
      </c>
      <c r="B3412" t="str">
        <f>"00416579"</f>
        <v>00416579</v>
      </c>
      <c r="C3412" t="s">
        <v>34</v>
      </c>
    </row>
    <row r="3413" spans="1:3" ht="15">
      <c r="A3413">
        <v>3407</v>
      </c>
      <c r="B3413" t="str">
        <f>"00089854"</f>
        <v>00089854</v>
      </c>
      <c r="C3413" t="s">
        <v>34</v>
      </c>
    </row>
    <row r="3414" spans="1:3" ht="15">
      <c r="A3414">
        <v>3408</v>
      </c>
      <c r="B3414" t="str">
        <f>"00400133"</f>
        <v>00400133</v>
      </c>
      <c r="C3414" t="s">
        <v>34</v>
      </c>
    </row>
    <row r="3415" spans="1:3" ht="15">
      <c r="A3415">
        <v>3409</v>
      </c>
      <c r="B3415" t="str">
        <f>"00270214"</f>
        <v>00270214</v>
      </c>
      <c r="C3415" t="s">
        <v>34</v>
      </c>
    </row>
    <row r="3416" spans="1:3" ht="15">
      <c r="A3416">
        <v>3410</v>
      </c>
      <c r="B3416" t="str">
        <f>"00375697"</f>
        <v>00375697</v>
      </c>
      <c r="C3416" t="s">
        <v>34</v>
      </c>
    </row>
    <row r="3417" spans="1:3" ht="15">
      <c r="A3417">
        <v>3411</v>
      </c>
      <c r="B3417" t="str">
        <f>"00420090"</f>
        <v>00420090</v>
      </c>
      <c r="C3417" t="s">
        <v>34</v>
      </c>
    </row>
    <row r="3418" spans="1:3" ht="15">
      <c r="A3418">
        <v>3412</v>
      </c>
      <c r="B3418" t="str">
        <f>"00154931"</f>
        <v>00154931</v>
      </c>
      <c r="C3418" t="s">
        <v>34</v>
      </c>
    </row>
    <row r="3419" spans="1:3" ht="15">
      <c r="A3419">
        <v>3413</v>
      </c>
      <c r="B3419" t="str">
        <f>"00276144"</f>
        <v>00276144</v>
      </c>
      <c r="C3419" t="s">
        <v>34</v>
      </c>
    </row>
    <row r="3420" spans="1:3" ht="15">
      <c r="A3420">
        <v>3414</v>
      </c>
      <c r="B3420" t="str">
        <f>"00325162"</f>
        <v>00325162</v>
      </c>
      <c r="C3420" t="s">
        <v>34</v>
      </c>
    </row>
    <row r="3421" spans="1:3" ht="15">
      <c r="A3421">
        <v>3415</v>
      </c>
      <c r="B3421" t="str">
        <f>"00254096"</f>
        <v>00254096</v>
      </c>
      <c r="C3421" t="s">
        <v>34</v>
      </c>
    </row>
    <row r="3422" spans="1:3" ht="15">
      <c r="A3422">
        <v>3416</v>
      </c>
      <c r="B3422" t="str">
        <f>"00370136"</f>
        <v>00370136</v>
      </c>
      <c r="C3422" t="s">
        <v>34</v>
      </c>
    </row>
    <row r="3423" spans="1:3" ht="15">
      <c r="A3423">
        <v>3417</v>
      </c>
      <c r="B3423" t="str">
        <f>"00420438"</f>
        <v>00420438</v>
      </c>
      <c r="C3423" t="s">
        <v>34</v>
      </c>
    </row>
    <row r="3424" spans="1:3" ht="15">
      <c r="A3424">
        <v>3418</v>
      </c>
      <c r="B3424" t="str">
        <f>"00218259"</f>
        <v>00218259</v>
      </c>
      <c r="C3424" t="s">
        <v>34</v>
      </c>
    </row>
    <row r="3425" spans="1:3" ht="15">
      <c r="A3425">
        <v>3419</v>
      </c>
      <c r="B3425" t="str">
        <f>"00311195"</f>
        <v>00311195</v>
      </c>
      <c r="C3425" t="s">
        <v>34</v>
      </c>
    </row>
    <row r="3426" spans="1:3" ht="15">
      <c r="A3426">
        <v>3420</v>
      </c>
      <c r="B3426" t="str">
        <f>"00362808"</f>
        <v>00362808</v>
      </c>
      <c r="C3426" t="s">
        <v>34</v>
      </c>
    </row>
    <row r="3427" spans="1:3" ht="15">
      <c r="A3427">
        <v>3421</v>
      </c>
      <c r="B3427" t="str">
        <f>"00380109"</f>
        <v>00380109</v>
      </c>
      <c r="C3427" t="s">
        <v>34</v>
      </c>
    </row>
    <row r="3428" spans="1:3" ht="15">
      <c r="A3428">
        <v>3422</v>
      </c>
      <c r="B3428" t="str">
        <f>"00411335"</f>
        <v>00411335</v>
      </c>
      <c r="C3428" t="s">
        <v>34</v>
      </c>
    </row>
    <row r="3429" spans="1:3" ht="15">
      <c r="A3429">
        <v>3423</v>
      </c>
      <c r="B3429" t="str">
        <f>"201406015408"</f>
        <v>201406015408</v>
      </c>
      <c r="C3429" t="s">
        <v>34</v>
      </c>
    </row>
    <row r="3430" spans="1:3" ht="15">
      <c r="A3430">
        <v>3424</v>
      </c>
      <c r="B3430" t="str">
        <f>"00085377"</f>
        <v>00085377</v>
      </c>
      <c r="C3430" t="s">
        <v>34</v>
      </c>
    </row>
    <row r="3431" spans="1:3" ht="15">
      <c r="A3431">
        <v>3425</v>
      </c>
      <c r="B3431" t="str">
        <f>"00416457"</f>
        <v>00416457</v>
      </c>
      <c r="C3431" t="s">
        <v>34</v>
      </c>
    </row>
    <row r="3432" spans="1:3" ht="15">
      <c r="A3432">
        <v>3426</v>
      </c>
      <c r="B3432" t="str">
        <f>"00357908"</f>
        <v>00357908</v>
      </c>
      <c r="C3432" t="s">
        <v>34</v>
      </c>
    </row>
    <row r="3433" spans="1:3" ht="15">
      <c r="A3433">
        <v>3427</v>
      </c>
      <c r="B3433" t="str">
        <f>"00421465"</f>
        <v>00421465</v>
      </c>
      <c r="C3433" t="s">
        <v>34</v>
      </c>
    </row>
    <row r="3434" spans="1:3" ht="15">
      <c r="A3434">
        <v>3428</v>
      </c>
      <c r="B3434" t="str">
        <f>"00398089"</f>
        <v>00398089</v>
      </c>
      <c r="C3434" t="s">
        <v>34</v>
      </c>
    </row>
    <row r="3435" spans="1:3" ht="15">
      <c r="A3435">
        <v>3429</v>
      </c>
      <c r="B3435" t="str">
        <f>"00416668"</f>
        <v>00416668</v>
      </c>
      <c r="C3435" t="s">
        <v>34</v>
      </c>
    </row>
    <row r="3436" spans="1:3" ht="15">
      <c r="A3436">
        <v>3430</v>
      </c>
      <c r="B3436" t="str">
        <f>"00142901"</f>
        <v>00142901</v>
      </c>
      <c r="C3436" t="s">
        <v>34</v>
      </c>
    </row>
    <row r="3437" spans="1:3" ht="15">
      <c r="A3437">
        <v>3431</v>
      </c>
      <c r="B3437" t="str">
        <f>"00020693"</f>
        <v>00020693</v>
      </c>
      <c r="C3437" t="s">
        <v>34</v>
      </c>
    </row>
    <row r="3438" spans="1:3" ht="15">
      <c r="A3438">
        <v>3432</v>
      </c>
      <c r="B3438" t="str">
        <f>"00365594"</f>
        <v>00365594</v>
      </c>
      <c r="C3438" t="s">
        <v>34</v>
      </c>
    </row>
    <row r="3439" spans="1:3" ht="15">
      <c r="A3439">
        <v>3433</v>
      </c>
      <c r="B3439" t="str">
        <f>"00417548"</f>
        <v>00417548</v>
      </c>
      <c r="C3439" t="s">
        <v>34</v>
      </c>
    </row>
    <row r="3440" spans="1:3" ht="15">
      <c r="A3440">
        <v>3434</v>
      </c>
      <c r="B3440" t="str">
        <f>"00375134"</f>
        <v>00375134</v>
      </c>
      <c r="C3440" t="s">
        <v>34</v>
      </c>
    </row>
    <row r="3441" spans="1:3" ht="15">
      <c r="A3441">
        <v>3435</v>
      </c>
      <c r="B3441" t="str">
        <f>"00173643"</f>
        <v>00173643</v>
      </c>
      <c r="C3441" t="s">
        <v>34</v>
      </c>
    </row>
    <row r="3442" spans="1:3" ht="15">
      <c r="A3442">
        <v>3436</v>
      </c>
      <c r="B3442" t="str">
        <f>"200911000383"</f>
        <v>200911000383</v>
      </c>
      <c r="C3442" t="s">
        <v>34</v>
      </c>
    </row>
    <row r="3443" spans="1:3" ht="15">
      <c r="A3443">
        <v>3437</v>
      </c>
      <c r="B3443" t="str">
        <f>"00393407"</f>
        <v>00393407</v>
      </c>
      <c r="C3443" t="s">
        <v>34</v>
      </c>
    </row>
    <row r="3444" spans="1:3" ht="15">
      <c r="A3444">
        <v>3438</v>
      </c>
      <c r="B3444" t="str">
        <f>"00405335"</f>
        <v>00405335</v>
      </c>
      <c r="C3444" t="s">
        <v>34</v>
      </c>
    </row>
    <row r="3445" spans="1:3" ht="15">
      <c r="A3445">
        <v>3439</v>
      </c>
      <c r="B3445" t="str">
        <f>"00379633"</f>
        <v>00379633</v>
      </c>
      <c r="C3445" t="s">
        <v>34</v>
      </c>
    </row>
    <row r="3446" spans="1:3" ht="15">
      <c r="A3446">
        <v>3440</v>
      </c>
      <c r="B3446" t="str">
        <f>"00407672"</f>
        <v>00407672</v>
      </c>
      <c r="C3446" t="s">
        <v>34</v>
      </c>
    </row>
    <row r="3447" spans="1:3" ht="15">
      <c r="A3447">
        <v>3441</v>
      </c>
      <c r="B3447" t="str">
        <f>"00220362"</f>
        <v>00220362</v>
      </c>
      <c r="C3447" t="s">
        <v>34</v>
      </c>
    </row>
    <row r="3448" spans="1:3" ht="15">
      <c r="A3448">
        <v>3442</v>
      </c>
      <c r="B3448" t="str">
        <f>"00423141"</f>
        <v>00423141</v>
      </c>
      <c r="C3448" t="s">
        <v>34</v>
      </c>
    </row>
    <row r="3449" spans="1:3" ht="15">
      <c r="A3449">
        <v>3443</v>
      </c>
      <c r="B3449" t="str">
        <f>"00367261"</f>
        <v>00367261</v>
      </c>
      <c r="C3449" t="s">
        <v>34</v>
      </c>
    </row>
    <row r="3450" spans="1:3" ht="15">
      <c r="A3450">
        <v>3444</v>
      </c>
      <c r="B3450" t="str">
        <f>"201405001594"</f>
        <v>201405001594</v>
      </c>
      <c r="C3450" t="s">
        <v>34</v>
      </c>
    </row>
    <row r="3451" spans="1:3" ht="15">
      <c r="A3451">
        <v>3445</v>
      </c>
      <c r="B3451" t="str">
        <f>"00085848"</f>
        <v>00085848</v>
      </c>
      <c r="C3451" t="s">
        <v>34</v>
      </c>
    </row>
    <row r="3452" spans="1:3" ht="15">
      <c r="A3452">
        <v>3446</v>
      </c>
      <c r="B3452" t="str">
        <f>"00357658"</f>
        <v>00357658</v>
      </c>
      <c r="C3452" t="s">
        <v>34</v>
      </c>
    </row>
    <row r="3453" spans="1:3" ht="15">
      <c r="A3453">
        <v>3447</v>
      </c>
      <c r="B3453" t="str">
        <f>"00415885"</f>
        <v>00415885</v>
      </c>
      <c r="C3453" t="s">
        <v>34</v>
      </c>
    </row>
    <row r="3454" spans="1:3" ht="15">
      <c r="A3454">
        <v>3448</v>
      </c>
      <c r="B3454" t="str">
        <f>"00182993"</f>
        <v>00182993</v>
      </c>
      <c r="C3454" t="s">
        <v>34</v>
      </c>
    </row>
    <row r="3455" spans="1:3" ht="15">
      <c r="A3455">
        <v>3449</v>
      </c>
      <c r="B3455" t="str">
        <f>"00357663"</f>
        <v>00357663</v>
      </c>
      <c r="C3455" t="s">
        <v>34</v>
      </c>
    </row>
    <row r="3456" spans="1:3" ht="15">
      <c r="A3456">
        <v>3450</v>
      </c>
      <c r="B3456" t="str">
        <f>"00420951"</f>
        <v>00420951</v>
      </c>
      <c r="C3456" t="s">
        <v>34</v>
      </c>
    </row>
    <row r="3457" spans="1:3" ht="15">
      <c r="A3457">
        <v>3451</v>
      </c>
      <c r="B3457" t="str">
        <f>"00421031"</f>
        <v>00421031</v>
      </c>
      <c r="C3457" t="s">
        <v>34</v>
      </c>
    </row>
    <row r="3458" spans="1:3" ht="15">
      <c r="A3458">
        <v>3452</v>
      </c>
      <c r="B3458" t="str">
        <f>"00416070"</f>
        <v>00416070</v>
      </c>
      <c r="C3458" t="s">
        <v>34</v>
      </c>
    </row>
    <row r="3459" spans="1:3" ht="15">
      <c r="A3459">
        <v>3453</v>
      </c>
      <c r="B3459" t="str">
        <f>"00355586"</f>
        <v>00355586</v>
      </c>
      <c r="C3459" t="s">
        <v>34</v>
      </c>
    </row>
    <row r="3460" spans="1:3" ht="15">
      <c r="A3460">
        <v>3454</v>
      </c>
      <c r="B3460" t="str">
        <f>"00374721"</f>
        <v>00374721</v>
      </c>
      <c r="C3460" t="s">
        <v>34</v>
      </c>
    </row>
    <row r="3461" spans="1:3" ht="15">
      <c r="A3461">
        <v>3455</v>
      </c>
      <c r="B3461" t="str">
        <f>"00305536"</f>
        <v>00305536</v>
      </c>
      <c r="C3461" t="s">
        <v>34</v>
      </c>
    </row>
    <row r="3462" spans="1:3" ht="15">
      <c r="A3462">
        <v>3456</v>
      </c>
      <c r="B3462" t="str">
        <f>"00358769"</f>
        <v>00358769</v>
      </c>
      <c r="C3462" t="s">
        <v>34</v>
      </c>
    </row>
    <row r="3463" spans="1:3" ht="15">
      <c r="A3463">
        <v>3457</v>
      </c>
      <c r="B3463" t="str">
        <f>"00408130"</f>
        <v>00408130</v>
      </c>
      <c r="C3463" t="s">
        <v>34</v>
      </c>
    </row>
    <row r="3464" spans="1:3" ht="15">
      <c r="A3464">
        <v>3458</v>
      </c>
      <c r="B3464" t="str">
        <f>"00369798"</f>
        <v>00369798</v>
      </c>
      <c r="C3464" t="s">
        <v>34</v>
      </c>
    </row>
    <row r="3465" spans="1:3" ht="15">
      <c r="A3465">
        <v>3459</v>
      </c>
      <c r="B3465" t="str">
        <f>"00415383"</f>
        <v>00415383</v>
      </c>
      <c r="C3465" t="s">
        <v>34</v>
      </c>
    </row>
    <row r="3466" spans="1:3" ht="15">
      <c r="A3466">
        <v>3460</v>
      </c>
      <c r="B3466" t="str">
        <f>"00420067"</f>
        <v>00420067</v>
      </c>
      <c r="C3466" t="s">
        <v>34</v>
      </c>
    </row>
    <row r="3467" spans="1:3" ht="15">
      <c r="A3467">
        <v>3461</v>
      </c>
      <c r="B3467" t="str">
        <f>"00252907"</f>
        <v>00252907</v>
      </c>
      <c r="C3467" t="s">
        <v>34</v>
      </c>
    </row>
    <row r="3468" spans="1:3" ht="15">
      <c r="A3468">
        <v>3462</v>
      </c>
      <c r="B3468" t="str">
        <f>"00274328"</f>
        <v>00274328</v>
      </c>
      <c r="C3468" t="s">
        <v>34</v>
      </c>
    </row>
    <row r="3469" spans="1:3" ht="15">
      <c r="A3469">
        <v>3463</v>
      </c>
      <c r="B3469" t="str">
        <f>"00365885"</f>
        <v>00365885</v>
      </c>
      <c r="C3469" t="s">
        <v>34</v>
      </c>
    </row>
    <row r="3470" spans="1:3" ht="15">
      <c r="A3470">
        <v>3464</v>
      </c>
      <c r="B3470" t="str">
        <f>"00411533"</f>
        <v>00411533</v>
      </c>
      <c r="C3470" t="s">
        <v>34</v>
      </c>
    </row>
    <row r="3471" spans="1:3" ht="15">
      <c r="A3471">
        <v>3465</v>
      </c>
      <c r="B3471" t="str">
        <f>"00391454"</f>
        <v>00391454</v>
      </c>
      <c r="C3471" t="s">
        <v>34</v>
      </c>
    </row>
    <row r="3472" spans="1:3" ht="15">
      <c r="A3472">
        <v>3466</v>
      </c>
      <c r="B3472" t="str">
        <f>"201406017673"</f>
        <v>201406017673</v>
      </c>
      <c r="C3472" t="s">
        <v>34</v>
      </c>
    </row>
    <row r="3473" spans="1:3" ht="15">
      <c r="A3473">
        <v>3467</v>
      </c>
      <c r="B3473" t="str">
        <f>"00411616"</f>
        <v>00411616</v>
      </c>
      <c r="C3473" t="s">
        <v>34</v>
      </c>
    </row>
    <row r="3474" spans="1:3" ht="15">
      <c r="A3474">
        <v>3468</v>
      </c>
      <c r="B3474" t="str">
        <f>"00341887"</f>
        <v>00341887</v>
      </c>
      <c r="C3474" t="s">
        <v>34</v>
      </c>
    </row>
    <row r="3475" spans="1:3" ht="15">
      <c r="A3475">
        <v>3469</v>
      </c>
      <c r="B3475" t="str">
        <f>"00339205"</f>
        <v>00339205</v>
      </c>
      <c r="C3475" t="s">
        <v>34</v>
      </c>
    </row>
    <row r="3476" spans="1:3" ht="15">
      <c r="A3476">
        <v>3470</v>
      </c>
      <c r="B3476" t="str">
        <f>"00362729"</f>
        <v>00362729</v>
      </c>
      <c r="C3476" t="s">
        <v>34</v>
      </c>
    </row>
    <row r="3477" spans="1:3" ht="15">
      <c r="A3477">
        <v>3471</v>
      </c>
      <c r="B3477" t="str">
        <f>"00410923"</f>
        <v>00410923</v>
      </c>
      <c r="C3477" t="s">
        <v>34</v>
      </c>
    </row>
    <row r="3478" spans="1:3" ht="15">
      <c r="A3478">
        <v>3472</v>
      </c>
      <c r="B3478" t="str">
        <f>"00423520"</f>
        <v>00423520</v>
      </c>
      <c r="C3478" t="s">
        <v>34</v>
      </c>
    </row>
    <row r="3479" spans="1:3" ht="15">
      <c r="A3479">
        <v>3473</v>
      </c>
      <c r="B3479" t="str">
        <f>"00343408"</f>
        <v>00343408</v>
      </c>
      <c r="C3479" t="s">
        <v>34</v>
      </c>
    </row>
    <row r="3480" spans="1:3" ht="15">
      <c r="A3480">
        <v>3474</v>
      </c>
      <c r="B3480" t="str">
        <f>"00420711"</f>
        <v>00420711</v>
      </c>
      <c r="C3480" t="s">
        <v>34</v>
      </c>
    </row>
    <row r="3481" spans="1:3" ht="15">
      <c r="A3481">
        <v>3475</v>
      </c>
      <c r="B3481" t="str">
        <f>"00422925"</f>
        <v>00422925</v>
      </c>
      <c r="C3481" t="s">
        <v>34</v>
      </c>
    </row>
    <row r="3482" spans="1:3" ht="15">
      <c r="A3482">
        <v>3476</v>
      </c>
      <c r="B3482" t="str">
        <f>"00023496"</f>
        <v>00023496</v>
      </c>
      <c r="C3482" t="s">
        <v>34</v>
      </c>
    </row>
    <row r="3483" spans="1:3" ht="15">
      <c r="A3483">
        <v>3477</v>
      </c>
      <c r="B3483" t="str">
        <f>"00185139"</f>
        <v>00185139</v>
      </c>
      <c r="C3483" t="s">
        <v>34</v>
      </c>
    </row>
    <row r="3484" spans="1:3" ht="15">
      <c r="A3484">
        <v>3478</v>
      </c>
      <c r="B3484" t="str">
        <f>"201512000329"</f>
        <v>201512000329</v>
      </c>
      <c r="C3484" t="s">
        <v>34</v>
      </c>
    </row>
    <row r="3485" spans="1:3" ht="15">
      <c r="A3485">
        <v>3479</v>
      </c>
      <c r="B3485" t="str">
        <f>"00383191"</f>
        <v>00383191</v>
      </c>
      <c r="C3485" t="s">
        <v>34</v>
      </c>
    </row>
    <row r="3486" spans="1:3" ht="15">
      <c r="A3486">
        <v>3480</v>
      </c>
      <c r="B3486" t="str">
        <f>"201405001905"</f>
        <v>201405001905</v>
      </c>
      <c r="C3486" t="s">
        <v>34</v>
      </c>
    </row>
    <row r="3487" spans="1:3" ht="15">
      <c r="A3487">
        <v>3481</v>
      </c>
      <c r="B3487" t="str">
        <f>"00238982"</f>
        <v>00238982</v>
      </c>
      <c r="C3487" t="s">
        <v>34</v>
      </c>
    </row>
    <row r="3488" spans="1:3" ht="15">
      <c r="A3488">
        <v>3482</v>
      </c>
      <c r="B3488" t="str">
        <f>"00423054"</f>
        <v>00423054</v>
      </c>
      <c r="C3488" t="s">
        <v>34</v>
      </c>
    </row>
    <row r="3489" spans="1:3" ht="15">
      <c r="A3489">
        <v>3483</v>
      </c>
      <c r="B3489" t="str">
        <f>"00361327"</f>
        <v>00361327</v>
      </c>
      <c r="C3489" t="s">
        <v>34</v>
      </c>
    </row>
    <row r="3490" spans="1:3" ht="15">
      <c r="A3490">
        <v>3484</v>
      </c>
      <c r="B3490" t="str">
        <f>"00267656"</f>
        <v>00267656</v>
      </c>
      <c r="C3490" t="s">
        <v>34</v>
      </c>
    </row>
    <row r="3491" spans="1:3" ht="15">
      <c r="A3491">
        <v>3485</v>
      </c>
      <c r="B3491" t="str">
        <f>"00407394"</f>
        <v>00407394</v>
      </c>
      <c r="C3491" t="s">
        <v>34</v>
      </c>
    </row>
    <row r="3492" spans="1:3" ht="15">
      <c r="A3492">
        <v>3486</v>
      </c>
      <c r="B3492" t="str">
        <f>"00331075"</f>
        <v>00331075</v>
      </c>
      <c r="C3492" t="s">
        <v>34</v>
      </c>
    </row>
    <row r="3493" spans="1:3" ht="15">
      <c r="A3493">
        <v>3487</v>
      </c>
      <c r="B3493" t="str">
        <f>"00392832"</f>
        <v>00392832</v>
      </c>
      <c r="C3493" t="s">
        <v>34</v>
      </c>
    </row>
    <row r="3494" spans="1:3" ht="15">
      <c r="A3494">
        <v>3488</v>
      </c>
      <c r="B3494" t="str">
        <f>"00377022"</f>
        <v>00377022</v>
      </c>
      <c r="C3494" t="s">
        <v>34</v>
      </c>
    </row>
    <row r="3495" spans="1:3" ht="15">
      <c r="A3495">
        <v>3489</v>
      </c>
      <c r="B3495" t="str">
        <f>"00382307"</f>
        <v>00382307</v>
      </c>
      <c r="C3495" t="s">
        <v>34</v>
      </c>
    </row>
    <row r="3496" spans="1:3" ht="15">
      <c r="A3496">
        <v>3490</v>
      </c>
      <c r="B3496" t="str">
        <f>"00422129"</f>
        <v>00422129</v>
      </c>
      <c r="C3496" t="s">
        <v>34</v>
      </c>
    </row>
    <row r="3497" spans="1:3" ht="15">
      <c r="A3497">
        <v>3491</v>
      </c>
      <c r="B3497" t="str">
        <f>"00421855"</f>
        <v>00421855</v>
      </c>
      <c r="C3497" t="s">
        <v>34</v>
      </c>
    </row>
    <row r="3498" spans="1:3" ht="15">
      <c r="A3498">
        <v>3492</v>
      </c>
      <c r="B3498" t="str">
        <f>"00407650"</f>
        <v>00407650</v>
      </c>
      <c r="C3498" t="s">
        <v>34</v>
      </c>
    </row>
    <row r="3499" spans="1:3" ht="15">
      <c r="A3499">
        <v>3493</v>
      </c>
      <c r="B3499" t="str">
        <f>"00396883"</f>
        <v>00396883</v>
      </c>
      <c r="C3499" t="s">
        <v>34</v>
      </c>
    </row>
    <row r="3500" spans="1:3" ht="15">
      <c r="A3500">
        <v>3494</v>
      </c>
      <c r="B3500" t="str">
        <f>"00397310"</f>
        <v>00397310</v>
      </c>
      <c r="C3500" t="s">
        <v>34</v>
      </c>
    </row>
    <row r="3501" spans="1:3" ht="15">
      <c r="A3501">
        <v>3495</v>
      </c>
      <c r="B3501" t="str">
        <f>"00359894"</f>
        <v>00359894</v>
      </c>
      <c r="C3501" t="s">
        <v>34</v>
      </c>
    </row>
    <row r="3502" spans="1:3" ht="15">
      <c r="A3502">
        <v>3496</v>
      </c>
      <c r="B3502" t="str">
        <f>"00212162"</f>
        <v>00212162</v>
      </c>
      <c r="C3502" t="s">
        <v>34</v>
      </c>
    </row>
    <row r="3503" spans="1:3" ht="15">
      <c r="A3503">
        <v>3497</v>
      </c>
      <c r="B3503" t="str">
        <f>"00418603"</f>
        <v>00418603</v>
      </c>
      <c r="C3503" t="s">
        <v>34</v>
      </c>
    </row>
    <row r="3504" spans="1:3" ht="15">
      <c r="A3504">
        <v>3498</v>
      </c>
      <c r="B3504" t="str">
        <f>"00146858"</f>
        <v>00146858</v>
      </c>
      <c r="C3504" t="s">
        <v>34</v>
      </c>
    </row>
    <row r="3505" spans="1:3" ht="15">
      <c r="A3505">
        <v>3499</v>
      </c>
      <c r="B3505" t="str">
        <f>"00004274"</f>
        <v>00004274</v>
      </c>
      <c r="C3505" t="s">
        <v>34</v>
      </c>
    </row>
    <row r="3506" spans="1:3" ht="15">
      <c r="A3506">
        <v>3500</v>
      </c>
      <c r="B3506" t="str">
        <f>"201512003067"</f>
        <v>201512003067</v>
      </c>
      <c r="C3506" t="s">
        <v>34</v>
      </c>
    </row>
    <row r="3507" spans="1:3" ht="15">
      <c r="A3507">
        <v>3501</v>
      </c>
      <c r="B3507" t="str">
        <f>"00421236"</f>
        <v>00421236</v>
      </c>
      <c r="C3507" t="s">
        <v>34</v>
      </c>
    </row>
    <row r="3508" spans="1:3" ht="15">
      <c r="A3508">
        <v>3502</v>
      </c>
      <c r="B3508" t="str">
        <f>"201511039002"</f>
        <v>201511039002</v>
      </c>
      <c r="C3508" t="s">
        <v>34</v>
      </c>
    </row>
    <row r="3509" spans="1:3" ht="15">
      <c r="A3509">
        <v>3503</v>
      </c>
      <c r="B3509" t="str">
        <f>"00359654"</f>
        <v>00359654</v>
      </c>
      <c r="C3509" t="s">
        <v>34</v>
      </c>
    </row>
    <row r="3510" spans="1:3" ht="15">
      <c r="A3510">
        <v>3504</v>
      </c>
      <c r="B3510" t="str">
        <f>"00363443"</f>
        <v>00363443</v>
      </c>
      <c r="C3510" t="s">
        <v>34</v>
      </c>
    </row>
    <row r="3511" spans="1:3" ht="15">
      <c r="A3511">
        <v>3505</v>
      </c>
      <c r="B3511" t="str">
        <f>"00408887"</f>
        <v>00408887</v>
      </c>
      <c r="C3511" t="s">
        <v>34</v>
      </c>
    </row>
    <row r="3512" spans="1:3" ht="15">
      <c r="A3512">
        <v>3506</v>
      </c>
      <c r="B3512" t="str">
        <f>"00364370"</f>
        <v>00364370</v>
      </c>
      <c r="C3512" t="s">
        <v>34</v>
      </c>
    </row>
    <row r="3513" spans="1:3" ht="15">
      <c r="A3513">
        <v>3507</v>
      </c>
      <c r="B3513" t="str">
        <f>"00294394"</f>
        <v>00294394</v>
      </c>
      <c r="C3513" t="s">
        <v>34</v>
      </c>
    </row>
    <row r="3514" spans="1:3" ht="15">
      <c r="A3514">
        <v>3508</v>
      </c>
      <c r="B3514" t="str">
        <f>"201410011913"</f>
        <v>201410011913</v>
      </c>
      <c r="C3514" t="s">
        <v>34</v>
      </c>
    </row>
    <row r="3515" spans="1:3" ht="15">
      <c r="A3515">
        <v>3509</v>
      </c>
      <c r="B3515" t="str">
        <f>"00360669"</f>
        <v>00360669</v>
      </c>
      <c r="C3515" t="s">
        <v>34</v>
      </c>
    </row>
    <row r="3516" spans="1:3" ht="15">
      <c r="A3516">
        <v>3510</v>
      </c>
      <c r="B3516" t="str">
        <f>"00376664"</f>
        <v>00376664</v>
      </c>
      <c r="C3516" t="s">
        <v>34</v>
      </c>
    </row>
    <row r="3517" spans="1:3" ht="15">
      <c r="A3517">
        <v>3511</v>
      </c>
      <c r="B3517" t="str">
        <f>"00376604"</f>
        <v>00376604</v>
      </c>
      <c r="C3517" t="s">
        <v>34</v>
      </c>
    </row>
    <row r="3518" spans="1:3" ht="15">
      <c r="A3518">
        <v>3512</v>
      </c>
      <c r="B3518" t="str">
        <f>"00375502"</f>
        <v>00375502</v>
      </c>
      <c r="C3518" t="s">
        <v>34</v>
      </c>
    </row>
    <row r="3519" spans="1:3" ht="15">
      <c r="A3519">
        <v>3513</v>
      </c>
      <c r="B3519" t="str">
        <f>"00407375"</f>
        <v>00407375</v>
      </c>
      <c r="C3519" t="s">
        <v>34</v>
      </c>
    </row>
    <row r="3520" spans="1:3" ht="15">
      <c r="A3520">
        <v>3514</v>
      </c>
      <c r="B3520" t="str">
        <f>"00382287"</f>
        <v>00382287</v>
      </c>
      <c r="C3520" t="s">
        <v>34</v>
      </c>
    </row>
    <row r="3521" spans="1:3" ht="15">
      <c r="A3521">
        <v>3515</v>
      </c>
      <c r="B3521" t="str">
        <f>"00376959"</f>
        <v>00376959</v>
      </c>
      <c r="C3521" t="s">
        <v>34</v>
      </c>
    </row>
    <row r="3522" spans="1:3" ht="15">
      <c r="A3522">
        <v>3516</v>
      </c>
      <c r="B3522" t="str">
        <f>"00421150"</f>
        <v>00421150</v>
      </c>
      <c r="C3522" t="s">
        <v>34</v>
      </c>
    </row>
    <row r="3523" spans="1:3" ht="15">
      <c r="A3523">
        <v>3517</v>
      </c>
      <c r="B3523" t="str">
        <f>"00422298"</f>
        <v>00422298</v>
      </c>
      <c r="C3523" t="s">
        <v>34</v>
      </c>
    </row>
    <row r="3524" spans="1:3" ht="15">
      <c r="A3524">
        <v>3518</v>
      </c>
      <c r="B3524" t="str">
        <f>"200801010305"</f>
        <v>200801010305</v>
      </c>
      <c r="C3524" t="s">
        <v>34</v>
      </c>
    </row>
    <row r="3525" spans="1:3" ht="15">
      <c r="A3525">
        <v>3519</v>
      </c>
      <c r="B3525" t="str">
        <f>"00345219"</f>
        <v>00345219</v>
      </c>
      <c r="C3525" t="s">
        <v>34</v>
      </c>
    </row>
    <row r="3526" spans="1:3" ht="15">
      <c r="A3526">
        <v>3520</v>
      </c>
      <c r="B3526" t="str">
        <f>"00351266"</f>
        <v>00351266</v>
      </c>
      <c r="C3526" t="s">
        <v>34</v>
      </c>
    </row>
    <row r="3527" spans="1:3" ht="15">
      <c r="A3527">
        <v>3521</v>
      </c>
      <c r="B3527" t="str">
        <f>"00421275"</f>
        <v>00421275</v>
      </c>
      <c r="C3527" t="s">
        <v>34</v>
      </c>
    </row>
    <row r="3528" spans="1:3" ht="15">
      <c r="A3528">
        <v>3522</v>
      </c>
      <c r="B3528" t="str">
        <f>"00316065"</f>
        <v>00316065</v>
      </c>
      <c r="C3528" t="s">
        <v>34</v>
      </c>
    </row>
    <row r="3529" spans="1:3" ht="15">
      <c r="A3529">
        <v>3523</v>
      </c>
      <c r="B3529" t="str">
        <f>"00370704"</f>
        <v>00370704</v>
      </c>
      <c r="C3529" t="s">
        <v>34</v>
      </c>
    </row>
    <row r="3530" spans="1:3" ht="15">
      <c r="A3530">
        <v>3524</v>
      </c>
      <c r="B3530" t="str">
        <f>"00420483"</f>
        <v>00420483</v>
      </c>
      <c r="C3530" t="s">
        <v>34</v>
      </c>
    </row>
    <row r="3531" spans="1:3" ht="15">
      <c r="A3531">
        <v>3525</v>
      </c>
      <c r="B3531" t="str">
        <f>"00390532"</f>
        <v>00390532</v>
      </c>
      <c r="C3531" t="s">
        <v>34</v>
      </c>
    </row>
    <row r="3532" spans="1:3" ht="15">
      <c r="A3532">
        <v>3526</v>
      </c>
      <c r="B3532" t="str">
        <f>"00417817"</f>
        <v>00417817</v>
      </c>
      <c r="C3532" t="s">
        <v>34</v>
      </c>
    </row>
    <row r="3533" spans="1:3" ht="15">
      <c r="A3533">
        <v>3527</v>
      </c>
      <c r="B3533" t="str">
        <f>"201604004393"</f>
        <v>201604004393</v>
      </c>
      <c r="C3533" t="s">
        <v>34</v>
      </c>
    </row>
    <row r="3534" spans="1:3" ht="15">
      <c r="A3534">
        <v>3528</v>
      </c>
      <c r="B3534" t="str">
        <f>"00303457"</f>
        <v>00303457</v>
      </c>
      <c r="C3534" t="s">
        <v>30</v>
      </c>
    </row>
    <row r="3535" spans="1:3" ht="15">
      <c r="A3535">
        <v>3529</v>
      </c>
      <c r="B3535" t="str">
        <f>"00305348"</f>
        <v>00305348</v>
      </c>
      <c r="C3535" t="s">
        <v>34</v>
      </c>
    </row>
    <row r="3536" spans="1:3" ht="15">
      <c r="A3536">
        <v>3530</v>
      </c>
      <c r="B3536" t="str">
        <f>"00360662"</f>
        <v>00360662</v>
      </c>
      <c r="C3536" t="s">
        <v>34</v>
      </c>
    </row>
    <row r="3537" spans="1:3" ht="15">
      <c r="A3537">
        <v>3531</v>
      </c>
      <c r="B3537" t="str">
        <f>"00422188"</f>
        <v>00422188</v>
      </c>
      <c r="C3537" t="s">
        <v>34</v>
      </c>
    </row>
    <row r="3538" spans="1:3" ht="15">
      <c r="A3538">
        <v>3532</v>
      </c>
      <c r="B3538" t="str">
        <f>"00392044"</f>
        <v>00392044</v>
      </c>
      <c r="C3538" t="s">
        <v>34</v>
      </c>
    </row>
    <row r="3539" spans="1:3" ht="15">
      <c r="A3539">
        <v>3533</v>
      </c>
      <c r="B3539" t="str">
        <f>"00394168"</f>
        <v>00394168</v>
      </c>
      <c r="C3539" t="s">
        <v>34</v>
      </c>
    </row>
    <row r="3540" spans="1:3" ht="15">
      <c r="A3540">
        <v>3534</v>
      </c>
      <c r="B3540" t="str">
        <f>"00032999"</f>
        <v>00032999</v>
      </c>
      <c r="C3540" t="s">
        <v>34</v>
      </c>
    </row>
    <row r="3541" spans="1:3" ht="15">
      <c r="A3541">
        <v>3535</v>
      </c>
      <c r="B3541" t="str">
        <f>"00380380"</f>
        <v>00380380</v>
      </c>
      <c r="C3541" t="s">
        <v>34</v>
      </c>
    </row>
    <row r="3542" spans="1:3" ht="15">
      <c r="A3542">
        <v>3536</v>
      </c>
      <c r="B3542" t="str">
        <f>"00383473"</f>
        <v>00383473</v>
      </c>
      <c r="C3542" t="s">
        <v>34</v>
      </c>
    </row>
    <row r="3543" spans="1:3" ht="15">
      <c r="A3543">
        <v>3537</v>
      </c>
      <c r="B3543" t="str">
        <f>"00423306"</f>
        <v>00423306</v>
      </c>
      <c r="C3543" t="s">
        <v>34</v>
      </c>
    </row>
    <row r="3544" spans="1:3" ht="15">
      <c r="A3544">
        <v>3538</v>
      </c>
      <c r="B3544" t="str">
        <f>"00423789"</f>
        <v>00423789</v>
      </c>
      <c r="C3544" t="s">
        <v>34</v>
      </c>
    </row>
    <row r="3545" spans="1:3" ht="15">
      <c r="A3545">
        <v>3539</v>
      </c>
      <c r="B3545" t="str">
        <f>"201511013844"</f>
        <v>201511013844</v>
      </c>
      <c r="C3545" t="s">
        <v>34</v>
      </c>
    </row>
    <row r="3546" spans="1:3" ht="15">
      <c r="A3546">
        <v>3540</v>
      </c>
      <c r="B3546" t="str">
        <f>"00263351"</f>
        <v>00263351</v>
      </c>
      <c r="C3546" t="s">
        <v>34</v>
      </c>
    </row>
    <row r="3547" spans="1:3" ht="15">
      <c r="A3547">
        <v>3541</v>
      </c>
      <c r="B3547" t="str">
        <f>"00345748"</f>
        <v>00345748</v>
      </c>
      <c r="C3547" t="s">
        <v>34</v>
      </c>
    </row>
    <row r="3548" spans="1:3" ht="15">
      <c r="A3548">
        <v>3542</v>
      </c>
      <c r="B3548" t="str">
        <f>"201402009821"</f>
        <v>201402009821</v>
      </c>
      <c r="C3548" t="s">
        <v>34</v>
      </c>
    </row>
    <row r="3549" spans="1:3" ht="15">
      <c r="A3549">
        <v>3543</v>
      </c>
      <c r="B3549" t="str">
        <f>"00422967"</f>
        <v>00422967</v>
      </c>
      <c r="C3549" t="s">
        <v>34</v>
      </c>
    </row>
    <row r="3550" spans="1:3" ht="15">
      <c r="A3550">
        <v>3544</v>
      </c>
      <c r="B3550" t="str">
        <f>"00402798"</f>
        <v>00402798</v>
      </c>
      <c r="C3550" t="s">
        <v>34</v>
      </c>
    </row>
    <row r="3551" spans="1:3" ht="15">
      <c r="A3551">
        <v>3545</v>
      </c>
      <c r="B3551" t="str">
        <f>"00350640"</f>
        <v>00350640</v>
      </c>
      <c r="C3551" t="s">
        <v>34</v>
      </c>
    </row>
    <row r="3552" spans="1:3" ht="15">
      <c r="A3552">
        <v>3546</v>
      </c>
      <c r="B3552" t="str">
        <f>"00418905"</f>
        <v>00418905</v>
      </c>
      <c r="C3552" t="s">
        <v>34</v>
      </c>
    </row>
    <row r="3553" spans="1:3" ht="15">
      <c r="A3553">
        <v>3547</v>
      </c>
      <c r="B3553" t="str">
        <f>"00373851"</f>
        <v>00373851</v>
      </c>
      <c r="C3553" t="s">
        <v>34</v>
      </c>
    </row>
    <row r="3554" spans="1:3" ht="15">
      <c r="A3554">
        <v>3548</v>
      </c>
      <c r="B3554" t="str">
        <f>"00075561"</f>
        <v>00075561</v>
      </c>
      <c r="C3554" t="s">
        <v>34</v>
      </c>
    </row>
    <row r="3555" spans="1:3" ht="15">
      <c r="A3555">
        <v>3549</v>
      </c>
      <c r="B3555" t="str">
        <f>"00160184"</f>
        <v>00160184</v>
      </c>
      <c r="C3555" t="s">
        <v>34</v>
      </c>
    </row>
    <row r="3556" spans="1:3" ht="15">
      <c r="A3556">
        <v>3550</v>
      </c>
      <c r="B3556" t="str">
        <f>"201601001108"</f>
        <v>201601001108</v>
      </c>
      <c r="C3556" t="s">
        <v>34</v>
      </c>
    </row>
    <row r="3557" spans="1:3" ht="15">
      <c r="A3557">
        <v>3551</v>
      </c>
      <c r="B3557" t="str">
        <f>"00398983"</f>
        <v>00398983</v>
      </c>
      <c r="C3557" t="s">
        <v>34</v>
      </c>
    </row>
    <row r="3558" spans="1:3" ht="15">
      <c r="A3558">
        <v>3552</v>
      </c>
      <c r="B3558" t="str">
        <f>"00400533"</f>
        <v>00400533</v>
      </c>
      <c r="C3558" t="s">
        <v>34</v>
      </c>
    </row>
    <row r="3559" spans="1:3" ht="15">
      <c r="A3559">
        <v>3553</v>
      </c>
      <c r="B3559" t="str">
        <f>"00379325"</f>
        <v>00379325</v>
      </c>
      <c r="C3559" t="s">
        <v>34</v>
      </c>
    </row>
    <row r="3560" spans="1:3" ht="15">
      <c r="A3560">
        <v>3554</v>
      </c>
      <c r="B3560" t="str">
        <f>"00408125"</f>
        <v>00408125</v>
      </c>
      <c r="C3560" t="s">
        <v>34</v>
      </c>
    </row>
    <row r="3561" spans="1:3" ht="15">
      <c r="A3561">
        <v>3555</v>
      </c>
      <c r="B3561" t="str">
        <f>"00411612"</f>
        <v>00411612</v>
      </c>
      <c r="C3561" t="s">
        <v>34</v>
      </c>
    </row>
    <row r="3562" spans="1:3" ht="15">
      <c r="A3562">
        <v>3556</v>
      </c>
      <c r="B3562" t="str">
        <f>"00418565"</f>
        <v>00418565</v>
      </c>
      <c r="C3562" t="s">
        <v>34</v>
      </c>
    </row>
    <row r="3563" spans="1:3" ht="15">
      <c r="A3563">
        <v>3557</v>
      </c>
      <c r="B3563" t="str">
        <f>"00350011"</f>
        <v>00350011</v>
      </c>
      <c r="C3563" t="s">
        <v>34</v>
      </c>
    </row>
    <row r="3564" spans="1:3" ht="15">
      <c r="A3564">
        <v>3558</v>
      </c>
      <c r="B3564" t="str">
        <f>"00312279"</f>
        <v>00312279</v>
      </c>
      <c r="C3564" t="s">
        <v>34</v>
      </c>
    </row>
    <row r="3565" spans="1:3" ht="15">
      <c r="A3565">
        <v>3559</v>
      </c>
      <c r="B3565" t="str">
        <f>"00380804"</f>
        <v>00380804</v>
      </c>
      <c r="C3565" t="s">
        <v>34</v>
      </c>
    </row>
    <row r="3566" spans="1:3" ht="15">
      <c r="A3566">
        <v>3560</v>
      </c>
      <c r="B3566" t="str">
        <f>"00198334"</f>
        <v>00198334</v>
      </c>
      <c r="C3566" t="s">
        <v>34</v>
      </c>
    </row>
    <row r="3567" spans="1:3" ht="15">
      <c r="A3567">
        <v>3561</v>
      </c>
      <c r="B3567" t="str">
        <f>"00295643"</f>
        <v>00295643</v>
      </c>
      <c r="C3567" t="s">
        <v>34</v>
      </c>
    </row>
    <row r="3568" spans="1:3" ht="15">
      <c r="A3568">
        <v>3562</v>
      </c>
      <c r="B3568" t="str">
        <f>"200805000193"</f>
        <v>200805000193</v>
      </c>
      <c r="C3568" t="s">
        <v>34</v>
      </c>
    </row>
    <row r="3569" spans="1:3" ht="15">
      <c r="A3569">
        <v>3563</v>
      </c>
      <c r="B3569" t="str">
        <f>"00375087"</f>
        <v>00375087</v>
      </c>
      <c r="C3569" t="s">
        <v>34</v>
      </c>
    </row>
    <row r="3570" spans="1:3" ht="15">
      <c r="A3570">
        <v>3564</v>
      </c>
      <c r="B3570" t="str">
        <f>"00372697"</f>
        <v>00372697</v>
      </c>
      <c r="C3570" t="s">
        <v>34</v>
      </c>
    </row>
    <row r="3571" spans="1:3" ht="15">
      <c r="A3571">
        <v>3565</v>
      </c>
      <c r="B3571" t="str">
        <f>"201412000098"</f>
        <v>201412000098</v>
      </c>
      <c r="C3571" t="s">
        <v>34</v>
      </c>
    </row>
    <row r="3572" spans="1:3" ht="15">
      <c r="A3572">
        <v>3566</v>
      </c>
      <c r="B3572" t="str">
        <f>"00407254"</f>
        <v>00407254</v>
      </c>
      <c r="C3572" t="s">
        <v>34</v>
      </c>
    </row>
    <row r="3573" spans="1:3" ht="15">
      <c r="A3573">
        <v>3567</v>
      </c>
      <c r="B3573" t="str">
        <f>"00407840"</f>
        <v>00407840</v>
      </c>
      <c r="C3573" t="s">
        <v>34</v>
      </c>
    </row>
    <row r="3574" spans="1:3" ht="15">
      <c r="A3574">
        <v>3568</v>
      </c>
      <c r="B3574" t="str">
        <f>"00394549"</f>
        <v>00394549</v>
      </c>
      <c r="C3574" t="s">
        <v>34</v>
      </c>
    </row>
    <row r="3575" spans="1:3" ht="15">
      <c r="A3575">
        <v>3569</v>
      </c>
      <c r="B3575" t="str">
        <f>"00357928"</f>
        <v>00357928</v>
      </c>
      <c r="C3575" t="s">
        <v>34</v>
      </c>
    </row>
    <row r="3576" spans="1:3" ht="15">
      <c r="A3576">
        <v>3570</v>
      </c>
      <c r="B3576" t="str">
        <f>"00347775"</f>
        <v>00347775</v>
      </c>
      <c r="C3576" t="s">
        <v>34</v>
      </c>
    </row>
    <row r="3577" spans="1:3" ht="15">
      <c r="A3577">
        <v>3571</v>
      </c>
      <c r="B3577" t="str">
        <f>"00246342"</f>
        <v>00246342</v>
      </c>
      <c r="C3577" t="s">
        <v>34</v>
      </c>
    </row>
    <row r="3578" spans="1:3" ht="15">
      <c r="A3578">
        <v>3572</v>
      </c>
      <c r="B3578" t="str">
        <f>"00298482"</f>
        <v>00298482</v>
      </c>
      <c r="C3578" t="s">
        <v>34</v>
      </c>
    </row>
    <row r="3579" spans="1:3" ht="15">
      <c r="A3579">
        <v>3573</v>
      </c>
      <c r="B3579" t="str">
        <f>"00346378"</f>
        <v>00346378</v>
      </c>
      <c r="C3579" t="s">
        <v>34</v>
      </c>
    </row>
    <row r="3580" spans="1:3" ht="15">
      <c r="A3580">
        <v>3574</v>
      </c>
      <c r="B3580" t="str">
        <f>"00250894"</f>
        <v>00250894</v>
      </c>
      <c r="C3580" t="s">
        <v>34</v>
      </c>
    </row>
    <row r="3581" spans="1:3" ht="15">
      <c r="A3581">
        <v>3575</v>
      </c>
      <c r="B3581" t="str">
        <f>"00380554"</f>
        <v>00380554</v>
      </c>
      <c r="C3581" t="s">
        <v>34</v>
      </c>
    </row>
    <row r="3582" spans="1:3" ht="15">
      <c r="A3582">
        <v>3576</v>
      </c>
      <c r="B3582" t="str">
        <f>"00405027"</f>
        <v>00405027</v>
      </c>
      <c r="C3582" t="s">
        <v>34</v>
      </c>
    </row>
    <row r="3583" spans="1:3" ht="15">
      <c r="A3583">
        <v>3577</v>
      </c>
      <c r="B3583" t="str">
        <f>"00342887"</f>
        <v>00342887</v>
      </c>
      <c r="C3583" t="s">
        <v>34</v>
      </c>
    </row>
    <row r="3584" spans="1:3" ht="15">
      <c r="A3584">
        <v>3578</v>
      </c>
      <c r="B3584" t="str">
        <f>"00403092"</f>
        <v>00403092</v>
      </c>
      <c r="C3584" t="s">
        <v>34</v>
      </c>
    </row>
    <row r="3585" spans="1:3" ht="15">
      <c r="A3585">
        <v>3579</v>
      </c>
      <c r="B3585" t="str">
        <f>"00381390"</f>
        <v>00381390</v>
      </c>
      <c r="C3585" t="s">
        <v>34</v>
      </c>
    </row>
    <row r="3586" spans="1:3" ht="15">
      <c r="A3586">
        <v>3580</v>
      </c>
      <c r="B3586" t="str">
        <f>"00391829"</f>
        <v>00391829</v>
      </c>
      <c r="C3586" t="s">
        <v>34</v>
      </c>
    </row>
    <row r="3587" spans="1:3" ht="15">
      <c r="A3587">
        <v>3581</v>
      </c>
      <c r="B3587" t="str">
        <f>"00374236"</f>
        <v>00374236</v>
      </c>
      <c r="C3587" t="s">
        <v>34</v>
      </c>
    </row>
    <row r="3588" spans="1:3" ht="15">
      <c r="A3588">
        <v>3582</v>
      </c>
      <c r="B3588" t="str">
        <f>"00232756"</f>
        <v>00232756</v>
      </c>
      <c r="C3588" t="s">
        <v>34</v>
      </c>
    </row>
    <row r="3589" spans="1:3" ht="15">
      <c r="A3589">
        <v>3583</v>
      </c>
      <c r="B3589" t="str">
        <f>"00398863"</f>
        <v>00398863</v>
      </c>
      <c r="C3589" t="s">
        <v>34</v>
      </c>
    </row>
    <row r="3590" spans="1:3" ht="15">
      <c r="A3590">
        <v>3584</v>
      </c>
      <c r="B3590" t="str">
        <f>"00346629"</f>
        <v>00346629</v>
      </c>
      <c r="C3590" t="s">
        <v>34</v>
      </c>
    </row>
    <row r="3591" spans="1:3" ht="15">
      <c r="A3591">
        <v>3585</v>
      </c>
      <c r="B3591" t="str">
        <f>"00417455"</f>
        <v>00417455</v>
      </c>
      <c r="C3591" t="s">
        <v>34</v>
      </c>
    </row>
    <row r="3592" spans="1:3" ht="15">
      <c r="A3592">
        <v>3586</v>
      </c>
      <c r="B3592" t="str">
        <f>"00419426"</f>
        <v>00419426</v>
      </c>
      <c r="C3592" t="s">
        <v>34</v>
      </c>
    </row>
    <row r="3593" spans="1:3" ht="15">
      <c r="A3593">
        <v>3587</v>
      </c>
      <c r="B3593" t="str">
        <f>"00416062"</f>
        <v>00416062</v>
      </c>
      <c r="C3593" t="s">
        <v>34</v>
      </c>
    </row>
    <row r="3594" spans="1:3" ht="15">
      <c r="A3594">
        <v>3588</v>
      </c>
      <c r="B3594" t="str">
        <f>"00249290"</f>
        <v>00249290</v>
      </c>
      <c r="C3594" t="s">
        <v>34</v>
      </c>
    </row>
    <row r="3595" spans="1:3" ht="15">
      <c r="A3595">
        <v>3589</v>
      </c>
      <c r="B3595" t="str">
        <f>"00323471"</f>
        <v>00323471</v>
      </c>
      <c r="C3595" t="s">
        <v>34</v>
      </c>
    </row>
    <row r="3596" spans="1:3" ht="15">
      <c r="A3596">
        <v>3590</v>
      </c>
      <c r="B3596" t="str">
        <f>"00345098"</f>
        <v>00345098</v>
      </c>
      <c r="C3596" t="s">
        <v>34</v>
      </c>
    </row>
    <row r="3597" spans="1:3" ht="15">
      <c r="A3597">
        <v>3591</v>
      </c>
      <c r="B3597" t="str">
        <f>"00374111"</f>
        <v>00374111</v>
      </c>
      <c r="C3597" t="s">
        <v>34</v>
      </c>
    </row>
    <row r="3598" spans="1:3" ht="15">
      <c r="A3598">
        <v>3592</v>
      </c>
      <c r="B3598" t="str">
        <f>"00419273"</f>
        <v>00419273</v>
      </c>
      <c r="C3598" t="s">
        <v>34</v>
      </c>
    </row>
    <row r="3599" spans="1:3" ht="15">
      <c r="A3599">
        <v>3593</v>
      </c>
      <c r="B3599" t="str">
        <f>"00417714"</f>
        <v>00417714</v>
      </c>
      <c r="C3599" t="s">
        <v>34</v>
      </c>
    </row>
    <row r="3600" spans="1:3" ht="15">
      <c r="A3600">
        <v>3594</v>
      </c>
      <c r="B3600" t="str">
        <f>"00276804"</f>
        <v>00276804</v>
      </c>
      <c r="C3600" t="s">
        <v>34</v>
      </c>
    </row>
    <row r="3601" spans="1:3" ht="15">
      <c r="A3601">
        <v>3595</v>
      </c>
      <c r="B3601" t="str">
        <f>"00343246"</f>
        <v>00343246</v>
      </c>
      <c r="C3601" t="s">
        <v>34</v>
      </c>
    </row>
    <row r="3602" spans="1:3" ht="15">
      <c r="A3602">
        <v>3596</v>
      </c>
      <c r="B3602" t="str">
        <f>"00398242"</f>
        <v>00398242</v>
      </c>
      <c r="C3602" t="s">
        <v>34</v>
      </c>
    </row>
    <row r="3603" spans="1:3" ht="15">
      <c r="A3603">
        <v>3597</v>
      </c>
      <c r="B3603" t="str">
        <f>"00084023"</f>
        <v>00084023</v>
      </c>
      <c r="C3603" t="s">
        <v>34</v>
      </c>
    </row>
    <row r="3604" spans="1:3" ht="15">
      <c r="A3604">
        <v>3598</v>
      </c>
      <c r="B3604" t="str">
        <f>"00407511"</f>
        <v>00407511</v>
      </c>
      <c r="C3604" t="s">
        <v>34</v>
      </c>
    </row>
    <row r="3605" spans="1:3" ht="15">
      <c r="A3605">
        <v>3599</v>
      </c>
      <c r="B3605" t="str">
        <f>"00402458"</f>
        <v>00402458</v>
      </c>
      <c r="C3605" t="s">
        <v>34</v>
      </c>
    </row>
    <row r="3606" spans="1:3" ht="15">
      <c r="A3606">
        <v>3600</v>
      </c>
      <c r="B3606" t="str">
        <f>"00387483"</f>
        <v>00387483</v>
      </c>
      <c r="C3606" t="s">
        <v>34</v>
      </c>
    </row>
    <row r="3607" spans="1:3" ht="15">
      <c r="A3607">
        <v>3601</v>
      </c>
      <c r="B3607" t="str">
        <f>"201511024943"</f>
        <v>201511024943</v>
      </c>
      <c r="C3607" t="s">
        <v>34</v>
      </c>
    </row>
    <row r="3608" spans="1:3" ht="15">
      <c r="A3608">
        <v>3602</v>
      </c>
      <c r="B3608" t="str">
        <f>"00233016"</f>
        <v>00233016</v>
      </c>
      <c r="C3608" t="s">
        <v>34</v>
      </c>
    </row>
    <row r="3609" spans="1:3" ht="15">
      <c r="A3609">
        <v>3603</v>
      </c>
      <c r="B3609" t="str">
        <f>"00386854"</f>
        <v>00386854</v>
      </c>
      <c r="C3609" t="s">
        <v>34</v>
      </c>
    </row>
    <row r="3610" spans="1:3" ht="15">
      <c r="A3610">
        <v>3604</v>
      </c>
      <c r="B3610" t="str">
        <f>"00371140"</f>
        <v>00371140</v>
      </c>
      <c r="C3610" t="s">
        <v>34</v>
      </c>
    </row>
    <row r="3611" spans="1:3" ht="15">
      <c r="A3611">
        <v>3605</v>
      </c>
      <c r="B3611" t="str">
        <f>"00231633"</f>
        <v>00231633</v>
      </c>
      <c r="C3611" t="s">
        <v>34</v>
      </c>
    </row>
    <row r="3612" spans="1:3" ht="15">
      <c r="A3612">
        <v>3606</v>
      </c>
      <c r="B3612" t="str">
        <f>"00092461"</f>
        <v>00092461</v>
      </c>
      <c r="C3612" t="s">
        <v>34</v>
      </c>
    </row>
    <row r="3613" spans="1:3" ht="15">
      <c r="A3613">
        <v>3607</v>
      </c>
      <c r="B3613" t="str">
        <f>"00385459"</f>
        <v>00385459</v>
      </c>
      <c r="C3613" t="s">
        <v>34</v>
      </c>
    </row>
    <row r="3614" spans="1:3" ht="15">
      <c r="A3614">
        <v>3608</v>
      </c>
      <c r="B3614" t="str">
        <f>"00329470"</f>
        <v>00329470</v>
      </c>
      <c r="C3614" t="s">
        <v>34</v>
      </c>
    </row>
    <row r="3615" spans="1:3" ht="15">
      <c r="A3615">
        <v>3609</v>
      </c>
      <c r="B3615" t="str">
        <f>"00401083"</f>
        <v>00401083</v>
      </c>
      <c r="C3615" t="s">
        <v>34</v>
      </c>
    </row>
    <row r="3616" spans="1:3" ht="15">
      <c r="A3616">
        <v>3610</v>
      </c>
      <c r="B3616" t="str">
        <f>"00157428"</f>
        <v>00157428</v>
      </c>
      <c r="C3616" t="s">
        <v>34</v>
      </c>
    </row>
    <row r="3617" spans="1:3" ht="15">
      <c r="A3617">
        <v>3611</v>
      </c>
      <c r="B3617" t="str">
        <f>"00401058"</f>
        <v>00401058</v>
      </c>
      <c r="C3617" t="s">
        <v>34</v>
      </c>
    </row>
    <row r="3618" spans="1:3" ht="15">
      <c r="A3618">
        <v>3612</v>
      </c>
      <c r="B3618" t="str">
        <f>"00160738"</f>
        <v>00160738</v>
      </c>
      <c r="C3618" t="s">
        <v>34</v>
      </c>
    </row>
    <row r="3619" spans="1:3" ht="15">
      <c r="A3619">
        <v>3613</v>
      </c>
      <c r="B3619" t="str">
        <f>"00386100"</f>
        <v>00386100</v>
      </c>
      <c r="C3619" t="s">
        <v>34</v>
      </c>
    </row>
    <row r="3620" spans="1:3" ht="15">
      <c r="A3620">
        <v>3614</v>
      </c>
      <c r="B3620" t="str">
        <f>"00013977"</f>
        <v>00013977</v>
      </c>
      <c r="C3620" t="s">
        <v>34</v>
      </c>
    </row>
    <row r="3621" spans="1:3" ht="15">
      <c r="A3621">
        <v>3615</v>
      </c>
      <c r="B3621" t="str">
        <f>"00363807"</f>
        <v>00363807</v>
      </c>
      <c r="C3621" t="s">
        <v>34</v>
      </c>
    </row>
    <row r="3622" spans="1:3" ht="15">
      <c r="A3622">
        <v>3616</v>
      </c>
      <c r="B3622" t="str">
        <f>"00351063"</f>
        <v>00351063</v>
      </c>
      <c r="C3622" t="s">
        <v>34</v>
      </c>
    </row>
    <row r="3623" spans="1:3" ht="15">
      <c r="A3623">
        <v>3617</v>
      </c>
      <c r="B3623" t="str">
        <f>"00275882"</f>
        <v>00275882</v>
      </c>
      <c r="C3623" t="s">
        <v>34</v>
      </c>
    </row>
    <row r="3624" spans="1:3" ht="15">
      <c r="A3624">
        <v>3618</v>
      </c>
      <c r="B3624" t="str">
        <f>"00383921"</f>
        <v>00383921</v>
      </c>
      <c r="C3624" t="s">
        <v>34</v>
      </c>
    </row>
    <row r="3625" spans="1:3" ht="15">
      <c r="A3625">
        <v>3619</v>
      </c>
      <c r="B3625" t="str">
        <f>"00284590"</f>
        <v>00284590</v>
      </c>
      <c r="C3625" t="s">
        <v>34</v>
      </c>
    </row>
    <row r="3626" spans="1:3" ht="15">
      <c r="A3626">
        <v>3620</v>
      </c>
      <c r="B3626" t="str">
        <f>"201410001227"</f>
        <v>201410001227</v>
      </c>
      <c r="C3626" t="s">
        <v>34</v>
      </c>
    </row>
    <row r="3627" spans="1:3" ht="15">
      <c r="A3627">
        <v>3621</v>
      </c>
      <c r="B3627" t="str">
        <f>"00299377"</f>
        <v>00299377</v>
      </c>
      <c r="C3627" t="s">
        <v>34</v>
      </c>
    </row>
    <row r="3628" spans="1:3" ht="15">
      <c r="A3628">
        <v>3622</v>
      </c>
      <c r="B3628" t="str">
        <f>"00370928"</f>
        <v>00370928</v>
      </c>
      <c r="C3628" t="s">
        <v>34</v>
      </c>
    </row>
    <row r="3629" spans="1:3" ht="15">
      <c r="A3629">
        <v>3623</v>
      </c>
      <c r="B3629" t="str">
        <f>"00391726"</f>
        <v>00391726</v>
      </c>
      <c r="C3629" t="s">
        <v>34</v>
      </c>
    </row>
    <row r="3630" spans="1:3" ht="15">
      <c r="A3630">
        <v>3624</v>
      </c>
      <c r="B3630" t="str">
        <f>"00415617"</f>
        <v>00415617</v>
      </c>
      <c r="C3630" t="s">
        <v>34</v>
      </c>
    </row>
    <row r="3631" spans="1:3" ht="15">
      <c r="A3631">
        <v>3625</v>
      </c>
      <c r="B3631" t="str">
        <f>"00207150"</f>
        <v>00207150</v>
      </c>
      <c r="C3631" t="s">
        <v>34</v>
      </c>
    </row>
    <row r="3632" spans="1:3" ht="15">
      <c r="A3632">
        <v>3626</v>
      </c>
      <c r="B3632" t="str">
        <f>"00419098"</f>
        <v>00419098</v>
      </c>
      <c r="C3632" t="s">
        <v>34</v>
      </c>
    </row>
    <row r="3633" spans="1:3" ht="15">
      <c r="A3633">
        <v>3627</v>
      </c>
      <c r="B3633" t="str">
        <f>"00294557"</f>
        <v>00294557</v>
      </c>
      <c r="C3633" t="s">
        <v>34</v>
      </c>
    </row>
    <row r="3634" spans="1:3" ht="15">
      <c r="A3634">
        <v>3628</v>
      </c>
      <c r="B3634" t="str">
        <f>"201502003877"</f>
        <v>201502003877</v>
      </c>
      <c r="C3634" t="s">
        <v>34</v>
      </c>
    </row>
    <row r="3635" spans="1:3" ht="15">
      <c r="A3635">
        <v>3629</v>
      </c>
      <c r="B3635" t="str">
        <f>"00422080"</f>
        <v>00422080</v>
      </c>
      <c r="C3635" t="s">
        <v>34</v>
      </c>
    </row>
    <row r="3636" spans="1:3" ht="15">
      <c r="A3636">
        <v>3630</v>
      </c>
      <c r="B3636" t="str">
        <f>"00369612"</f>
        <v>00369612</v>
      </c>
      <c r="C3636" t="s">
        <v>34</v>
      </c>
    </row>
    <row r="3637" spans="1:3" ht="15">
      <c r="A3637">
        <v>3631</v>
      </c>
      <c r="B3637" t="str">
        <f>"00311164"</f>
        <v>00311164</v>
      </c>
      <c r="C3637" t="s">
        <v>34</v>
      </c>
    </row>
    <row r="3638" spans="1:3" ht="15">
      <c r="A3638">
        <v>3632</v>
      </c>
      <c r="B3638" t="str">
        <f>"00213062"</f>
        <v>00213062</v>
      </c>
      <c r="C3638" t="s">
        <v>34</v>
      </c>
    </row>
    <row r="3639" spans="1:3" ht="15">
      <c r="A3639">
        <v>3633</v>
      </c>
      <c r="B3639" t="str">
        <f>"00380490"</f>
        <v>00380490</v>
      </c>
      <c r="C3639" t="s">
        <v>34</v>
      </c>
    </row>
    <row r="3640" spans="1:3" ht="15">
      <c r="A3640">
        <v>3634</v>
      </c>
      <c r="B3640" t="str">
        <f>"201511020959"</f>
        <v>201511020959</v>
      </c>
      <c r="C3640" t="s">
        <v>34</v>
      </c>
    </row>
    <row r="3641" spans="1:3" ht="15">
      <c r="A3641">
        <v>3635</v>
      </c>
      <c r="B3641" t="str">
        <f>"00079269"</f>
        <v>00079269</v>
      </c>
      <c r="C3641" t="s">
        <v>34</v>
      </c>
    </row>
    <row r="3642" spans="1:3" ht="15">
      <c r="A3642">
        <v>3636</v>
      </c>
      <c r="B3642" t="str">
        <f>"00357094"</f>
        <v>00357094</v>
      </c>
      <c r="C3642" t="s">
        <v>34</v>
      </c>
    </row>
    <row r="3643" spans="1:3" ht="15">
      <c r="A3643">
        <v>3637</v>
      </c>
      <c r="B3643" t="str">
        <f>"00395392"</f>
        <v>00395392</v>
      </c>
      <c r="C3643" t="s">
        <v>34</v>
      </c>
    </row>
    <row r="3646" ht="15">
      <c r="A3646" t="s">
        <v>35</v>
      </c>
    </row>
    <row r="3647" ht="15">
      <c r="A3647" t="s">
        <v>36</v>
      </c>
    </row>
    <row r="3648" ht="15">
      <c r="A3648" t="s">
        <v>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Ntaoutis Evangelos</dc:creator>
  <cp:keywords/>
  <dc:description/>
  <cp:lastModifiedBy>Evangelos Ntaoutis</cp:lastModifiedBy>
  <dcterms:created xsi:type="dcterms:W3CDTF">2019-06-05T05:17:10Z</dcterms:created>
  <dcterms:modified xsi:type="dcterms:W3CDTF">2019-06-05T05:17:10Z</dcterms:modified>
  <cp:category/>
  <cp:version/>
  <cp:contentType/>
  <cp:contentStatus/>
</cp:coreProperties>
</file>